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iannealfsen/Downloads/"/>
    </mc:Choice>
  </mc:AlternateContent>
  <xr:revisionPtr revIDLastSave="0" documentId="8_{41A89799-BF35-8F47-9F0D-69411E708906}" xr6:coauthVersionLast="47" xr6:coauthVersionMax="47" xr10:uidLastSave="{00000000-0000-0000-0000-000000000000}"/>
  <bookViews>
    <workbookView xWindow="0" yWindow="500" windowWidth="38400" windowHeight="19860" xr2:uid="{AABD903F-92F6-46B5-ACB4-9555660F75E5}"/>
  </bookViews>
  <sheets>
    <sheet name="Miljøtall" sheetId="1" r:id="rId1"/>
    <sheet name="Faktorer og kilde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6" i="2" l="1"/>
  <c r="J192" i="1"/>
  <c r="J195" i="1"/>
  <c r="J199" i="1"/>
  <c r="J202" i="1"/>
  <c r="J130" i="1"/>
  <c r="J131" i="1"/>
  <c r="J124" i="1"/>
  <c r="J125" i="1"/>
  <c r="J122" i="1"/>
  <c r="J123" i="1"/>
  <c r="J118" i="1"/>
  <c r="J119" i="1"/>
  <c r="J78" i="1"/>
  <c r="J81" i="1"/>
  <c r="J179" i="1"/>
  <c r="J182" i="1"/>
  <c r="J185" i="1"/>
  <c r="J188" i="1"/>
  <c r="J170" i="1"/>
  <c r="J169" i="1"/>
  <c r="J171" i="1"/>
  <c r="J172" i="1"/>
  <c r="J175" i="1"/>
  <c r="J156" i="1"/>
  <c r="J157" i="1"/>
  <c r="J158" i="1"/>
  <c r="J159" i="1"/>
  <c r="J162" i="1"/>
  <c r="J165" i="1"/>
  <c r="I69" i="1" l="1"/>
  <c r="J72" i="1"/>
  <c r="J69" i="1" s="1"/>
  <c r="J84" i="1"/>
  <c r="J104" i="1"/>
  <c r="J105" i="1"/>
  <c r="J106" i="1"/>
  <c r="J101" i="1"/>
  <c r="J98" i="1"/>
  <c r="J75" i="1" l="1"/>
  <c r="J121" i="1"/>
  <c r="J127" i="1" s="1"/>
  <c r="J126" i="1"/>
  <c r="J35" i="1"/>
  <c r="J23" i="1"/>
  <c r="J20" i="1"/>
  <c r="J108" i="1"/>
  <c r="J111" i="1"/>
  <c r="J89" i="1"/>
  <c r="J95" i="1"/>
  <c r="J94" i="1" s="1"/>
  <c r="J36" i="1"/>
  <c r="J44" i="1"/>
  <c r="J82" i="1" s="1"/>
  <c r="J22" i="1"/>
  <c r="J4" i="1"/>
  <c r="J5" i="1"/>
  <c r="J6" i="1"/>
  <c r="J11" i="1"/>
  <c r="J9" i="1"/>
  <c r="J145" i="1"/>
  <c r="J144" i="1"/>
  <c r="J143" i="1"/>
  <c r="J128" i="1"/>
  <c r="J120" i="1"/>
  <c r="J73" i="1" l="1"/>
  <c r="J79" i="1"/>
  <c r="J77" i="1" s="1"/>
  <c r="J83" i="1" s="1"/>
  <c r="J80" i="1"/>
  <c r="J42" i="1"/>
  <c r="J129" i="1"/>
  <c r="J132" i="1" s="1"/>
  <c r="J3" i="1"/>
  <c r="J97" i="1"/>
  <c r="J93" i="1"/>
  <c r="J92" i="1" s="1"/>
  <c r="J88" i="1"/>
  <c r="J87" i="1" s="1"/>
  <c r="J86" i="1" s="1"/>
  <c r="J96" i="1"/>
  <c r="H156" i="1"/>
  <c r="H158" i="1"/>
  <c r="I216" i="1"/>
  <c r="I217" i="1"/>
  <c r="I213" i="1"/>
  <c r="I212" i="1" s="1"/>
  <c r="I210" i="1"/>
  <c r="I209" i="1" s="1"/>
  <c r="I81" i="1"/>
  <c r="I78" i="1" s="1"/>
  <c r="I82" i="1"/>
  <c r="I79" i="1" s="1"/>
  <c r="I57" i="1"/>
  <c r="J71" i="1" l="1"/>
  <c r="J70" i="1"/>
  <c r="J68" i="1" s="1"/>
  <c r="J76" i="1"/>
  <c r="J85" i="1"/>
  <c r="J90" i="1"/>
  <c r="J91" i="1"/>
  <c r="I208" i="1"/>
  <c r="I77" i="1"/>
  <c r="I206" i="1" s="1"/>
  <c r="I207" i="1"/>
  <c r="I84" i="1"/>
  <c r="I85" i="1"/>
  <c r="I72" i="1"/>
  <c r="I80" i="1"/>
  <c r="I73" i="1"/>
  <c r="I228" i="1"/>
  <c r="I229" i="1"/>
  <c r="I227" i="1"/>
  <c r="I226" i="1"/>
  <c r="I225" i="1"/>
  <c r="I224" i="1"/>
  <c r="I97" i="1"/>
  <c r="I96" i="1"/>
  <c r="I91" i="1"/>
  <c r="I90" i="1"/>
  <c r="J74" i="1" l="1"/>
  <c r="I83" i="1"/>
  <c r="I70" i="1"/>
  <c r="I76" i="1" s="1"/>
  <c r="I71" i="1"/>
  <c r="I75" i="1"/>
  <c r="I129" i="1"/>
  <c r="I132" i="1" s="1"/>
  <c r="I128" i="1"/>
  <c r="I131" i="1" s="1"/>
  <c r="I127" i="1"/>
  <c r="I130" i="1" s="1"/>
  <c r="I126" i="1"/>
  <c r="I125" i="1"/>
  <c r="I124" i="1"/>
  <c r="I120" i="1"/>
  <c r="I119" i="1"/>
  <c r="I118" i="1"/>
  <c r="I68" i="1" l="1"/>
  <c r="I74" i="1" s="1"/>
  <c r="I199" i="1"/>
  <c r="I202" i="1"/>
  <c r="I98" i="1"/>
  <c r="I215" i="1" s="1"/>
  <c r="I101" i="1"/>
  <c r="I106" i="1"/>
  <c r="I145" i="1"/>
  <c r="I144" i="1"/>
  <c r="I137" i="1"/>
  <c r="I143" i="1" l="1"/>
  <c r="I104" i="1"/>
</calcChain>
</file>

<file path=xl/sharedStrings.xml><?xml version="1.0" encoding="utf-8"?>
<sst xmlns="http://schemas.openxmlformats.org/spreadsheetml/2006/main" count="643" uniqueCount="204">
  <si>
    <t>Navn</t>
  </si>
  <si>
    <t>Størrelse</t>
  </si>
  <si>
    <t>Område</t>
  </si>
  <si>
    <t>2017</t>
  </si>
  <si>
    <t>2018</t>
  </si>
  <si>
    <t>2019</t>
  </si>
  <si>
    <t>2020</t>
  </si>
  <si>
    <t>2021</t>
  </si>
  <si>
    <t>2007</t>
  </si>
  <si>
    <t>Ruter</t>
  </si>
  <si>
    <t>Oslo</t>
  </si>
  <si>
    <t>Viken (Akershus)</t>
  </si>
  <si>
    <t xml:space="preserve"> -   </t>
  </si>
  <si>
    <t>Drivstoff-forbruk</t>
  </si>
  <si>
    <t>9 028 760</t>
  </si>
  <si>
    <t>6 309 316</t>
  </si>
  <si>
    <t>2 719 444</t>
  </si>
  <si>
    <t>Fossil diesel (l) båt</t>
  </si>
  <si>
    <t>Biodiesel RME/FAME (l) buss</t>
  </si>
  <si>
    <t>3 412 618</t>
  </si>
  <si>
    <t>2 455 399</t>
  </si>
  <si>
    <t>Biodiesel HVO (l) buss</t>
  </si>
  <si>
    <t>16 954 831</t>
  </si>
  <si>
    <t>4 351 589</t>
  </si>
  <si>
    <t>12 603 242</t>
  </si>
  <si>
    <t>Biodiesel HVO (l) båt</t>
  </si>
  <si>
    <t>Biogass (kg) buss</t>
  </si>
  <si>
    <t>4 851 186</t>
  </si>
  <si>
    <t>3 226 750</t>
  </si>
  <si>
    <t>1 624 436</t>
  </si>
  <si>
    <t>Naturgass (kg) buss</t>
  </si>
  <si>
    <t>Naturgass (l) båt</t>
  </si>
  <si>
    <t>MWh el-buss</t>
  </si>
  <si>
    <t>MWh el-båt</t>
  </si>
  <si>
    <t>MWh trikk</t>
  </si>
  <si>
    <t>MWh t-bane</t>
  </si>
  <si>
    <t xml:space="preserve">Energiforbruk og fornybarandel </t>
  </si>
  <si>
    <t>Energi (MWh)</t>
  </si>
  <si>
    <t>Energi fornybar (MWh)</t>
  </si>
  <si>
    <t>Energi fornybar andel (%)</t>
  </si>
  <si>
    <t>Energi (MWh) Buss</t>
  </si>
  <si>
    <t xml:space="preserve">Energi (MWh)fornybar buss </t>
  </si>
  <si>
    <t>Energi fornybarandel (%) buss</t>
  </si>
  <si>
    <t>Energi  (MWh) trikk</t>
  </si>
  <si>
    <t>Energi  (MWh) fornybar trikk</t>
  </si>
  <si>
    <t>Energi fornybarandel (%)trikk</t>
  </si>
  <si>
    <t>Energi (MWh) t-bane</t>
  </si>
  <si>
    <t>Energi (MWh)fornybar t-bane</t>
  </si>
  <si>
    <t>Energi fornybarandel (%) t-bane</t>
  </si>
  <si>
    <t>Energi (MWh) båt</t>
  </si>
  <si>
    <t>Energi (MWh) fornybar båt</t>
  </si>
  <si>
    <t>Energi fornybarandel (%) båt</t>
  </si>
  <si>
    <t>Km kjørt/utseilt</t>
  </si>
  <si>
    <t>km kjørt el-buss</t>
  </si>
  <si>
    <t>km kjørt andel (%) el-buss</t>
  </si>
  <si>
    <t>Km kjørt biogass-buss</t>
  </si>
  <si>
    <t>Km kjørt andel (%) biogass (buss)</t>
  </si>
  <si>
    <t>Km kjørt el- + biogassbuss</t>
  </si>
  <si>
    <t>Km kjørt andel (%) el- + biogassbuss</t>
  </si>
  <si>
    <t>Km kjørt trikk</t>
  </si>
  <si>
    <t>Km kjørt t-bane</t>
  </si>
  <si>
    <t>Utseil distanse totalt båt</t>
  </si>
  <si>
    <t>Utseilt distanse el-båt</t>
  </si>
  <si>
    <t>Utseil distanse andel (%) el-båt</t>
  </si>
  <si>
    <t xml:space="preserve">NOx </t>
  </si>
  <si>
    <t>Nye beregningsmetoder fom 2019, basert på beregningsfaktorer fra TØI. Tidligere brukt beregninger fra Frida</t>
  </si>
  <si>
    <t>NOx - utslipp buss (tonn)</t>
  </si>
  <si>
    <t>NOx-utslipp båt (tonn)</t>
  </si>
  <si>
    <t>PM</t>
  </si>
  <si>
    <t>PM-utslipp buss (tonn)</t>
  </si>
  <si>
    <t>personkm (mill)</t>
  </si>
  <si>
    <t>Buss</t>
  </si>
  <si>
    <t>T-bane</t>
  </si>
  <si>
    <t>Trikk</t>
  </si>
  <si>
    <t>Båt</t>
  </si>
  <si>
    <t>Busstype</t>
  </si>
  <si>
    <t xml:space="preserve">Totalt </t>
  </si>
  <si>
    <t>El-busser</t>
  </si>
  <si>
    <t>Båttype</t>
  </si>
  <si>
    <t>Totalt antall båter</t>
  </si>
  <si>
    <t>El-båter</t>
  </si>
  <si>
    <t>størrelser/pkm)</t>
  </si>
  <si>
    <t>energi kWh/pkm buss</t>
  </si>
  <si>
    <t>energi kWh/pkm trikk</t>
  </si>
  <si>
    <t>energi kWh/pkm t-bane</t>
  </si>
  <si>
    <t>energi kWh/pkm båt</t>
  </si>
  <si>
    <t>NOx g/pkm buss</t>
  </si>
  <si>
    <t>PM g/pkm buss</t>
  </si>
  <si>
    <t>Ruters lokaler</t>
  </si>
  <si>
    <t xml:space="preserve">Strømforbruk (MWh) Ruters lokaler </t>
  </si>
  <si>
    <t>Korrigert 2020: Opprinnelig forbruk (636 MWh)inkluderte ved en feil forbruk for holdeplass</t>
  </si>
  <si>
    <t>Fjernvarme (MWh) Ruters lokaler</t>
  </si>
  <si>
    <t>CO2e (tonn) strømforbruk Ruters lokaler (markedsmiks)</t>
  </si>
  <si>
    <t>CO2e (tonn) strømforbruk Ruters lokaler (lokasjonsbasert)</t>
  </si>
  <si>
    <t>Kilder, forutsetninger og faktorer til Ruters klima- og miljørapportering</t>
  </si>
  <si>
    <t>Kilder til data</t>
  </si>
  <si>
    <t xml:space="preserve">Informasjon om buss: Hentes fra databaseløsningen Frida: Utkjørte km, drivstoff-forbruk/type  og strøm til el-busser; Euroklasse. Antall busser: Frida-uttrekk per 31.12. </t>
  </si>
  <si>
    <t xml:space="preserve">Informasjon om båt: Informasjon fra Operatør: Utseilt distanse, drivstoff-forbruk/type, NOx: </t>
  </si>
  <si>
    <t>Informasjon om trikk: Fra Sporveien: energiforbruk og km kjørt</t>
  </si>
  <si>
    <t>Informasjon om t-bane, energiforbruk og km kjørt: Fra Sporveien</t>
  </si>
  <si>
    <t>Passasjerkm: Ruter</t>
  </si>
  <si>
    <t>Kilde til faktorer</t>
  </si>
  <si>
    <t>https://www.miljodirektoratet.no/ansvarsomrader/klima/for-myndigheter/kutte-utslipp-av-klimagasser/klima-og-energiplanlegging/tabeller-for-omregning-fra-energivarer-til-kwh/</t>
  </si>
  <si>
    <t>https://www.ssb.no/energi-og-industri/artikler-og-publikasjoner/_attachment/369610?_ts=1673ff3e218</t>
  </si>
  <si>
    <t>NOx og PM (buss)</t>
  </si>
  <si>
    <t>https://www.toi.no/publikasjoner/klima-og-miljovurdering-av-teknologi-og-drivstoff-for-tunge-kjoretoy-difi-drivstoffmatrise-article35859-8.html</t>
  </si>
  <si>
    <t>Ved kjøp av opprinnelsesgaranti: Det kjøpes opprinnelsesgarantier for all strøm som driver buss, båt, trikk og t-bane</t>
  </si>
  <si>
    <t>https://klimapartnere.no/metode-for-klimaregnskap/</t>
  </si>
  <si>
    <t>Rettelser</t>
  </si>
  <si>
    <t>Nye faktorer for beregning av NOx og PM-utslipp fra buss fra og med 2019</t>
  </si>
  <si>
    <t>Faktorer:</t>
  </si>
  <si>
    <t>Energiinnhold kWh  ulike  drivstofftyper</t>
  </si>
  <si>
    <t>1 Gj</t>
  </si>
  <si>
    <t>kWh</t>
  </si>
  <si>
    <t>GJ/tonn</t>
  </si>
  <si>
    <t>kwh/tonn</t>
  </si>
  <si>
    <t>kwh/kg</t>
  </si>
  <si>
    <t>Biodiesel</t>
  </si>
  <si>
    <t>Biogass</t>
  </si>
  <si>
    <t>Autodiesel</t>
  </si>
  <si>
    <t>Hydrogen</t>
  </si>
  <si>
    <t>LNG</t>
  </si>
  <si>
    <t>vekt kg per liter</t>
  </si>
  <si>
    <t>kwh per liter</t>
  </si>
  <si>
    <t>RME-FAME</t>
  </si>
  <si>
    <t>kg/l</t>
  </si>
  <si>
    <t>HVO</t>
  </si>
  <si>
    <t>kg/kg</t>
  </si>
  <si>
    <t>gram CO2e/kWh</t>
  </si>
  <si>
    <t>2022</t>
  </si>
  <si>
    <t>-</t>
  </si>
  <si>
    <t xml:space="preserve">Fossilt CO2e </t>
  </si>
  <si>
    <t>CO2e (tonn) totalt</t>
  </si>
  <si>
    <t>CO2e (tonn) båt</t>
  </si>
  <si>
    <t>Biogent CO2e</t>
  </si>
  <si>
    <t>Biogent CO2e (tonn) totalt</t>
  </si>
  <si>
    <t xml:space="preserve">-   </t>
  </si>
  <si>
    <t>NOx-utslipp spesialskyss (tonn)</t>
  </si>
  <si>
    <t>PM-utslipp totalt (tonn)</t>
  </si>
  <si>
    <t>PM-utslipp spesialskyss (tonn)</t>
  </si>
  <si>
    <t>CO2e kg/pkm buss</t>
  </si>
  <si>
    <t>CO2e kg/pkm båt</t>
  </si>
  <si>
    <t>Fossil diesel (l) spesialskyss</t>
  </si>
  <si>
    <t>MWh el spesialskyss</t>
  </si>
  <si>
    <t>* Endret metode for beregning av personkilometer for regionbusser fra 2022</t>
  </si>
  <si>
    <t>https://www.nve.no/energi/energisystem/kraftproduksjon/hvor-kommer-strommen-fra/#:~:text=Norsk%20kraftproduksjon%20st%C3%A5r%20i%20en,til%20en%20%C3%B8kende%20andel%20vindkraft.</t>
  </si>
  <si>
    <t>Utslippsfaktor</t>
  </si>
  <si>
    <t>CO2e kg/l</t>
  </si>
  <si>
    <t>(kg/tonn)</t>
  </si>
  <si>
    <t>Andel biodiesel</t>
  </si>
  <si>
    <t>Andel autodiesel</t>
  </si>
  <si>
    <t xml:space="preserve">Lokasjonsbasert utslipp/strøm </t>
  </si>
  <si>
    <t>https://cdn.vev.design/private/CuEFxt1CQbXqdrdyGBK8UezycQ63/vSAy14Rf-__2721_District-heating_no%20EPD.pdf.pdf</t>
  </si>
  <si>
    <t>Markedsbasert utslipp/strøm (ekls. oppr.garanti)</t>
  </si>
  <si>
    <t>https://www.nve.no/energi/virkemidler/opprinnelsesgarantier-og-varedeklarasjon-for-stroemleverandoerer/varedeklarasjon-for-stroemleverandoerer/</t>
  </si>
  <si>
    <t>2022 faktorene kommer i juni 2023, bruker snitt siste tre år.</t>
  </si>
  <si>
    <t>Se oversikt over faktorer lenger ned</t>
  </si>
  <si>
    <t>Energiinnhold og CO2e-utslipp fra drivstoff</t>
  </si>
  <si>
    <t>Andel biodiesel i autodiesel (omsetningskrav)</t>
  </si>
  <si>
    <t>Kilde: Miljødirektoratet</t>
  </si>
  <si>
    <t>Beregningene er også gjort på ny med tanke på omsetningskravet for andel biodiesel i autodiesel</t>
  </si>
  <si>
    <t xml:space="preserve">Korrigert for i 2022 </t>
  </si>
  <si>
    <t>Oppgitt utslipp er i CO2 ekvivalenter, i stedet for CO2.</t>
  </si>
  <si>
    <t xml:space="preserve">Rettet feil bruk av faktorer for energiberegning og CO2-utslipp fra LNG/båt 2017-2019 </t>
  </si>
  <si>
    <t>Korrigert for i 2021</t>
  </si>
  <si>
    <t>Opprinnelig strømforbruk (636 MWh)inkluderte ved en feil forbruk for holdeplass</t>
  </si>
  <si>
    <t xml:space="preserve">Korrigert for i 2020 </t>
  </si>
  <si>
    <t>Metoden for å beregne personkilometer er endret for regionbusser i 2022</t>
  </si>
  <si>
    <t>TTW (tank to wheel)</t>
  </si>
  <si>
    <t>WTT (well to tank)</t>
  </si>
  <si>
    <t>Fra og med 2020: På bakgrunn av denne informasjonen beregnet energiforbruk, CO2e-utslipp mv av Ruter, basert på faktorer fra SSB/Miljødirektoratet/TØI m. fl. (se egen oversikt)</t>
  </si>
  <si>
    <t>NOx utslipp totalt (tonn)</t>
  </si>
  <si>
    <t>CO2e (tonn) fjernvarme Ruters lokaler</t>
  </si>
  <si>
    <t>Beregning av CO2e-avtrykk strøm og fjernvarme</t>
  </si>
  <si>
    <t>Biogent CO2e (outsideof scope)</t>
  </si>
  <si>
    <t>CO2e fjernvarme/Fortum</t>
  </si>
  <si>
    <t>2023</t>
  </si>
  <si>
    <t>Biogass (kg) spesialskyss</t>
  </si>
  <si>
    <t>Kjørte km spesialskyss</t>
  </si>
  <si>
    <t>Kjørte km spesialskyss el</t>
  </si>
  <si>
    <t>Kjørte km spesialskyss biogass</t>
  </si>
  <si>
    <t>* Tall for 2022 var basert på planlagt kjøring, og er høyst usikre</t>
  </si>
  <si>
    <t>CO2e (tonn) buss - Avvikskjøring</t>
  </si>
  <si>
    <t>Biogent CO2e (tonn) - Avvikskjøring</t>
  </si>
  <si>
    <t>* Antar innblanding av biodiesel i fossil diesel basert på gjennomsnittet av de tre siste årene (14,2%)</t>
  </si>
  <si>
    <t>Fossil diesel (l) - Avvikskjøring</t>
  </si>
  <si>
    <t>Fossil diesel (l) - Avvikskjøring - buss for t-bane</t>
  </si>
  <si>
    <t>Fossil diesel (l) - Avvikskjøring - buss for trikk</t>
  </si>
  <si>
    <t>Biodiesel HVO (l) buss - Avvikskjøring - buss for arrangement</t>
  </si>
  <si>
    <t>Biogass (kg) buss - Avvikskjøring - buss for t-bane</t>
  </si>
  <si>
    <t>Km kjørt totalt buss (eks. avvikskjøring)</t>
  </si>
  <si>
    <t>Km kjørt buss - Avvikskjøring - buss for t-bane</t>
  </si>
  <si>
    <t>Km kjørt buss - Avvikskjøring - buss for trikk</t>
  </si>
  <si>
    <t>Fossil diesel (l) buss (eks. avvikskjøring)</t>
  </si>
  <si>
    <t>CO2e (tonn) buss (eks. avvikskjøring)</t>
  </si>
  <si>
    <t>Km kjørt buss - Avvikskjøring - buss for arrangement</t>
  </si>
  <si>
    <t>Km kjørt buss - Avvikskjøring totalt</t>
  </si>
  <si>
    <t>Oppdatert tall for 2022 etter at utslippsfaktor var klar</t>
  </si>
  <si>
    <t>Mangler tall fra tidligere år</t>
  </si>
  <si>
    <t>CO2e (tonn) strømforbruk Ruters holdeplasser (lokasjonsbasert)</t>
  </si>
  <si>
    <t>Strømforbruk (MWh) Ruters holdeplasser</t>
  </si>
  <si>
    <t>CO2e (tonn) strømforbruk Ruters holdeplasser (markedsmiks)</t>
  </si>
  <si>
    <t>https://www.gov.uk/government/publications/greenhouse-gas-reporting-conversion-factors-2023</t>
  </si>
  <si>
    <t>RME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</si>
</sst>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0.000"/>
    <numFmt numFmtId="166" formatCode="0.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TID"/>
    </font>
    <font>
      <b/>
      <sz val="11"/>
      <color rgb="FF000000"/>
      <name val="TID"/>
    </font>
  </fonts>
  <fills count="10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70AD47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 style="thick">
        <color theme="4" tint="0.499984740745262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6">
    <xf numFmtId="0" fontId="0" fillId="0" borderId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8" borderId="0" applyNumberFormat="0" applyBorder="0" applyAlignment="0" applyProtection="0"/>
  </cellStyleXfs>
  <cellXfs count="111">
    <xf numFmtId="0" fontId="0" fillId="0" borderId="0" xfId="0"/>
    <xf numFmtId="0" fontId="3" fillId="2" borderId="0" xfId="1"/>
    <xf numFmtId="0" fontId="1" fillId="3" borderId="0" xfId="2" applyBorder="1"/>
    <xf numFmtId="0" fontId="1" fillId="3" borderId="2" xfId="2" applyBorder="1"/>
    <xf numFmtId="0" fontId="4" fillId="0" borderId="0" xfId="0" applyFont="1"/>
    <xf numFmtId="0" fontId="5" fillId="0" borderId="0" xfId="0" applyFont="1"/>
    <xf numFmtId="3" fontId="5" fillId="0" borderId="0" xfId="0" applyNumberFormat="1" applyFont="1" applyAlignment="1">
      <alignment horizontal="right"/>
    </xf>
    <xf numFmtId="0" fontId="5" fillId="0" borderId="2" xfId="0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0" fontId="4" fillId="0" borderId="2" xfId="0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0" fontId="4" fillId="0" borderId="2" xfId="0" applyFont="1" applyBorder="1"/>
    <xf numFmtId="0" fontId="4" fillId="0" borderId="0" xfId="0" applyFont="1" applyAlignment="1">
      <alignment horizontal="right"/>
    </xf>
    <xf numFmtId="0" fontId="4" fillId="0" borderId="4" xfId="0" applyFont="1" applyBorder="1"/>
    <xf numFmtId="3" fontId="4" fillId="0" borderId="4" xfId="0" applyNumberFormat="1" applyFont="1" applyBorder="1" applyAlignment="1">
      <alignment horizontal="right"/>
    </xf>
    <xf numFmtId="0" fontId="4" fillId="0" borderId="5" xfId="0" applyFont="1" applyBorder="1"/>
    <xf numFmtId="3" fontId="1" fillId="3" borderId="0" xfId="2" applyNumberFormat="1" applyBorder="1" applyAlignment="1">
      <alignment horizontal="right"/>
    </xf>
    <xf numFmtId="3" fontId="5" fillId="0" borderId="0" xfId="0" applyNumberFormat="1" applyFont="1"/>
    <xf numFmtId="0" fontId="5" fillId="0" borderId="2" xfId="0" applyFont="1" applyBorder="1"/>
    <xf numFmtId="0" fontId="5" fillId="0" borderId="0" xfId="0" applyFont="1" applyAlignment="1">
      <alignment horizontal="right"/>
    </xf>
    <xf numFmtId="3" fontId="4" fillId="0" borderId="0" xfId="0" applyNumberFormat="1" applyFont="1"/>
    <xf numFmtId="0" fontId="1" fillId="3" borderId="6" xfId="2" applyBorder="1"/>
    <xf numFmtId="3" fontId="1" fillId="3" borderId="6" xfId="2" applyNumberFormat="1" applyBorder="1" applyAlignment="1">
      <alignment horizontal="right"/>
    </xf>
    <xf numFmtId="0" fontId="1" fillId="3" borderId="7" xfId="2" applyBorder="1"/>
    <xf numFmtId="3" fontId="5" fillId="4" borderId="0" xfId="0" applyNumberFormat="1" applyFont="1" applyFill="1" applyAlignment="1">
      <alignment horizontal="right"/>
    </xf>
    <xf numFmtId="9" fontId="5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3" fontId="4" fillId="4" borderId="0" xfId="0" applyNumberFormat="1" applyFont="1" applyFill="1" applyAlignment="1">
      <alignment horizontal="right"/>
    </xf>
    <xf numFmtId="9" fontId="4" fillId="0" borderId="4" xfId="0" applyNumberFormat="1" applyFont="1" applyBorder="1" applyAlignment="1">
      <alignment horizontal="right"/>
    </xf>
    <xf numFmtId="10" fontId="5" fillId="0" borderId="0" xfId="0" applyNumberFormat="1" applyFont="1" applyAlignment="1">
      <alignment horizontal="right"/>
    </xf>
    <xf numFmtId="10" fontId="4" fillId="0" borderId="0" xfId="0" applyNumberFormat="1" applyFont="1" applyAlignment="1">
      <alignment horizontal="right"/>
    </xf>
    <xf numFmtId="0" fontId="4" fillId="0" borderId="4" xfId="0" applyFont="1" applyBorder="1" applyAlignment="1">
      <alignment horizontal="right"/>
    </xf>
    <xf numFmtId="0" fontId="2" fillId="3" borderId="6" xfId="2" applyFont="1" applyBorder="1"/>
    <xf numFmtId="0" fontId="2" fillId="3" borderId="6" xfId="2" applyFont="1" applyBorder="1" applyAlignment="1">
      <alignment horizontal="right"/>
    </xf>
    <xf numFmtId="0" fontId="2" fillId="3" borderId="7" xfId="2" applyFont="1" applyBorder="1"/>
    <xf numFmtId="0" fontId="4" fillId="5" borderId="0" xfId="0" applyFont="1" applyFill="1"/>
    <xf numFmtId="0" fontId="5" fillId="0" borderId="4" xfId="0" applyFont="1" applyBorder="1"/>
    <xf numFmtId="0" fontId="5" fillId="0" borderId="4" xfId="0" applyFont="1" applyBorder="1" applyAlignment="1">
      <alignment horizontal="right"/>
    </xf>
    <xf numFmtId="0" fontId="5" fillId="0" borderId="5" xfId="0" applyFont="1" applyBorder="1"/>
    <xf numFmtId="0" fontId="1" fillId="3" borderId="0" xfId="2" applyBorder="1" applyAlignment="1">
      <alignment horizontal="right"/>
    </xf>
    <xf numFmtId="0" fontId="1" fillId="3" borderId="6" xfId="2" applyBorder="1" applyAlignment="1">
      <alignment horizontal="right"/>
    </xf>
    <xf numFmtId="0" fontId="1" fillId="3" borderId="0" xfId="2"/>
    <xf numFmtId="0" fontId="1" fillId="3" borderId="0" xfId="2" applyAlignment="1">
      <alignment horizontal="right"/>
    </xf>
    <xf numFmtId="0" fontId="4" fillId="0" borderId="3" xfId="0" applyFont="1" applyBorder="1" applyAlignment="1">
      <alignment horizontal="right"/>
    </xf>
    <xf numFmtId="0" fontId="5" fillId="6" borderId="0" xfId="0" applyFont="1" applyFill="1"/>
    <xf numFmtId="0" fontId="6" fillId="0" borderId="0" xfId="0" applyFont="1"/>
    <xf numFmtId="0" fontId="4" fillId="0" borderId="8" xfId="0" applyFont="1" applyBorder="1"/>
    <xf numFmtId="0" fontId="4" fillId="0" borderId="6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5" fillId="7" borderId="0" xfId="0" applyFont="1" applyFill="1"/>
    <xf numFmtId="0" fontId="4" fillId="7" borderId="0" xfId="0" applyFont="1" applyFill="1"/>
    <xf numFmtId="0" fontId="4" fillId="0" borderId="12" xfId="0" applyFont="1" applyBorder="1"/>
    <xf numFmtId="0" fontId="4" fillId="0" borderId="13" xfId="0" applyFont="1" applyBorder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5" fillId="0" borderId="0" xfId="3" applyNumberFormat="1" applyFont="1" applyAlignment="1">
      <alignment horizontal="right"/>
    </xf>
    <xf numFmtId="164" fontId="4" fillId="0" borderId="0" xfId="3" applyNumberFormat="1" applyFont="1" applyAlignment="1">
      <alignment horizontal="right"/>
    </xf>
    <xf numFmtId="9" fontId="4" fillId="0" borderId="0" xfId="4" applyFont="1" applyAlignment="1">
      <alignment horizontal="right"/>
    </xf>
    <xf numFmtId="0" fontId="4" fillId="0" borderId="14" xfId="0" applyFont="1" applyBorder="1" applyAlignment="1">
      <alignment horizontal="right"/>
    </xf>
    <xf numFmtId="0" fontId="2" fillId="0" borderId="0" xfId="0" applyFont="1"/>
    <xf numFmtId="2" fontId="5" fillId="0" borderId="0" xfId="0" applyNumberFormat="1" applyFont="1" applyAlignment="1">
      <alignment horizontal="right"/>
    </xf>
    <xf numFmtId="2" fontId="4" fillId="0" borderId="0" xfId="0" applyNumberFormat="1" applyFont="1" applyAlignment="1">
      <alignment horizontal="right"/>
    </xf>
    <xf numFmtId="9" fontId="5" fillId="0" borderId="0" xfId="4" applyFont="1" applyAlignment="1">
      <alignment horizontal="right"/>
    </xf>
    <xf numFmtId="165" fontId="5" fillId="0" borderId="0" xfId="0" applyNumberFormat="1" applyFont="1" applyAlignment="1">
      <alignment horizontal="right"/>
    </xf>
    <xf numFmtId="165" fontId="4" fillId="0" borderId="0" xfId="0" applyNumberFormat="1" applyFont="1" applyAlignment="1">
      <alignment horizontal="right"/>
    </xf>
    <xf numFmtId="165" fontId="4" fillId="0" borderId="4" xfId="0" applyNumberFormat="1" applyFont="1" applyBorder="1" applyAlignment="1">
      <alignment horizontal="right"/>
    </xf>
    <xf numFmtId="43" fontId="4" fillId="0" borderId="0" xfId="0" applyNumberFormat="1" applyFont="1" applyAlignment="1">
      <alignment horizontal="right"/>
    </xf>
    <xf numFmtId="43" fontId="5" fillId="0" borderId="0" xfId="0" applyNumberFormat="1" applyFont="1" applyAlignment="1">
      <alignment horizontal="right"/>
    </xf>
    <xf numFmtId="0" fontId="4" fillId="9" borderId="0" xfId="0" applyFont="1" applyFill="1"/>
    <xf numFmtId="0" fontId="0" fillId="9" borderId="0" xfId="0" applyFill="1"/>
    <xf numFmtId="0" fontId="1" fillId="8" borderId="0" xfId="5"/>
    <xf numFmtId="0" fontId="8" fillId="8" borderId="0" xfId="5" applyFont="1"/>
    <xf numFmtId="10" fontId="1" fillId="8" borderId="0" xfId="4" applyNumberFormat="1" applyFill="1"/>
    <xf numFmtId="1" fontId="4" fillId="0" borderId="0" xfId="0" applyNumberFormat="1" applyFont="1"/>
    <xf numFmtId="43" fontId="4" fillId="0" borderId="0" xfId="3" applyFont="1" applyAlignment="1">
      <alignment horizontal="right"/>
    </xf>
    <xf numFmtId="43" fontId="4" fillId="0" borderId="0" xfId="3" applyFont="1" applyBorder="1" applyAlignment="1">
      <alignment horizontal="right"/>
    </xf>
    <xf numFmtId="164" fontId="5" fillId="0" borderId="0" xfId="3" applyNumberFormat="1" applyFont="1" applyAlignment="1">
      <alignment horizontal="center"/>
    </xf>
    <xf numFmtId="164" fontId="4" fillId="0" borderId="0" xfId="3" applyNumberFormat="1" applyFont="1" applyAlignment="1">
      <alignment horizontal="center"/>
    </xf>
    <xf numFmtId="164" fontId="5" fillId="0" borderId="0" xfId="3" applyNumberFormat="1" applyFont="1"/>
    <xf numFmtId="164" fontId="4" fillId="0" borderId="4" xfId="3" applyNumberFormat="1" applyFont="1" applyBorder="1" applyAlignment="1">
      <alignment horizontal="right"/>
    </xf>
    <xf numFmtId="9" fontId="4" fillId="0" borderId="3" xfId="0" applyNumberFormat="1" applyFont="1" applyBorder="1" applyAlignment="1">
      <alignment horizontal="right"/>
    </xf>
    <xf numFmtId="0" fontId="2" fillId="3" borderId="0" xfId="2" applyFont="1" applyBorder="1" applyAlignment="1">
      <alignment horizontal="right"/>
    </xf>
    <xf numFmtId="0" fontId="9" fillId="0" borderId="0" xfId="0" applyFont="1"/>
    <xf numFmtId="0" fontId="10" fillId="0" borderId="0" xfId="0" applyFont="1"/>
    <xf numFmtId="164" fontId="4" fillId="0" borderId="0" xfId="3" applyNumberFormat="1" applyFont="1" applyBorder="1" applyAlignment="1">
      <alignment horizontal="right"/>
    </xf>
    <xf numFmtId="164" fontId="4" fillId="0" borderId="3" xfId="3" applyNumberFormat="1" applyFont="1" applyBorder="1" applyAlignment="1">
      <alignment horizontal="right"/>
    </xf>
    <xf numFmtId="164" fontId="4" fillId="0" borderId="0" xfId="3" applyNumberFormat="1" applyFont="1"/>
    <xf numFmtId="164" fontId="0" fillId="0" borderId="0" xfId="3" applyNumberFormat="1" applyFont="1"/>
    <xf numFmtId="164" fontId="5" fillId="0" borderId="0" xfId="3" applyNumberFormat="1" applyFont="1" applyBorder="1" applyAlignment="1">
      <alignment horizontal="right"/>
    </xf>
    <xf numFmtId="164" fontId="5" fillId="0" borderId="3" xfId="3" applyNumberFormat="1" applyFont="1" applyBorder="1" applyAlignment="1">
      <alignment horizontal="right"/>
    </xf>
    <xf numFmtId="166" fontId="2" fillId="0" borderId="0" xfId="0" applyNumberFormat="1" applyFont="1"/>
    <xf numFmtId="166" fontId="5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right"/>
    </xf>
    <xf numFmtId="1" fontId="5" fillId="0" borderId="0" xfId="0" applyNumberFormat="1" applyFont="1" applyAlignment="1">
      <alignment horizontal="right"/>
    </xf>
    <xf numFmtId="43" fontId="4" fillId="0" borderId="0" xfId="3" applyFont="1" applyAlignment="1">
      <alignment horizontal="center"/>
    </xf>
    <xf numFmtId="0" fontId="1" fillId="3" borderId="0" xfId="2" applyAlignment="1">
      <alignment vertical="center"/>
    </xf>
    <xf numFmtId="0" fontId="1" fillId="3" borderId="1" xfId="2" applyBorder="1" applyAlignment="1">
      <alignment vertical="center"/>
    </xf>
    <xf numFmtId="0" fontId="1" fillId="3" borderId="0" xfId="2" applyBorder="1" applyAlignment="1">
      <alignment vertical="center"/>
    </xf>
    <xf numFmtId="0" fontId="1" fillId="3" borderId="4" xfId="2" applyBorder="1" applyAlignment="1">
      <alignment vertical="center"/>
    </xf>
    <xf numFmtId="0" fontId="1" fillId="3" borderId="0" xfId="2" applyBorder="1" applyAlignment="1">
      <alignment horizontal="left" vertical="center" wrapText="1"/>
    </xf>
    <xf numFmtId="0" fontId="1" fillId="3" borderId="4" xfId="2" applyBorder="1" applyAlignment="1">
      <alignment horizontal="left" vertical="center" wrapText="1"/>
    </xf>
    <xf numFmtId="0" fontId="1" fillId="3" borderId="6" xfId="2" applyBorder="1" applyAlignment="1">
      <alignment vertical="center" wrapText="1"/>
    </xf>
    <xf numFmtId="0" fontId="1" fillId="3" borderId="0" xfId="2" applyBorder="1" applyAlignment="1">
      <alignment vertical="center" wrapText="1"/>
    </xf>
    <xf numFmtId="0" fontId="1" fillId="3" borderId="4" xfId="2" applyBorder="1" applyAlignment="1">
      <alignment vertical="center" wrapText="1"/>
    </xf>
    <xf numFmtId="0" fontId="1" fillId="3" borderId="6" xfId="2" applyBorder="1" applyAlignment="1">
      <alignment vertical="center"/>
    </xf>
    <xf numFmtId="0" fontId="2" fillId="3" borderId="6" xfId="2" applyFont="1" applyBorder="1" applyAlignment="1">
      <alignment vertical="center"/>
    </xf>
    <xf numFmtId="0" fontId="2" fillId="3" borderId="0" xfId="2" applyFont="1" applyBorder="1" applyAlignment="1">
      <alignment vertical="center"/>
    </xf>
    <xf numFmtId="0" fontId="2" fillId="3" borderId="4" xfId="2" applyFont="1" applyBorder="1" applyAlignment="1">
      <alignment vertical="center"/>
    </xf>
    <xf numFmtId="0" fontId="8" fillId="8" borderId="0" xfId="5" applyFont="1"/>
  </cellXfs>
  <cellStyles count="6">
    <cellStyle name="20 % – uthevingsfarge 1" xfId="5" builtinId="30"/>
    <cellStyle name="40 % – uthevingsfarge 1" xfId="2" builtinId="31"/>
    <cellStyle name="Komma" xfId="3" builtinId="3"/>
    <cellStyle name="Normal" xfId="0" builtinId="0"/>
    <cellStyle name="Prosent" xfId="4" builtinId="5"/>
    <cellStyle name="Uthevingsfarge1" xfId="1" builtinId="29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border diagonalUp="0" diagonalDown="0">
        <left/>
        <right style="thick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07ECA42-255C-49A7-A748-CA054483A9B9}" name="Tabell2" displayName="Tabell2" ref="B1:K238" totalsRowShown="0" dataDxfId="9" headerRowCellStyle="Normal">
  <autoFilter ref="B1:K238" xr:uid="{C07ECA42-255C-49A7-A748-CA054483A9B9}"/>
  <tableColumns count="10">
    <tableColumn id="1" xr3:uid="{02A6EE93-7BA7-4E03-8179-72C3B2738E93}" name="Størrelse" dataDxfId="8"/>
    <tableColumn id="2" xr3:uid="{2306620A-082A-4778-A1BE-4E75C036F032}" name="Område" dataDxfId="7"/>
    <tableColumn id="3" xr3:uid="{22EA3469-4A2D-4144-946B-25EA588F276B}" name="2017" dataDxfId="6"/>
    <tableColumn id="4" xr3:uid="{9D0CC2CC-F73F-4C7C-AD89-5EE095451D9D}" name="2018" dataDxfId="5"/>
    <tableColumn id="5" xr3:uid="{34D39E32-16D6-4823-97EB-C89D63A64316}" name="2019" dataDxfId="4"/>
    <tableColumn id="6" xr3:uid="{4C7BC45A-33EE-4CB1-9BAD-3557586A485D}" name="2020" dataDxfId="3"/>
    <tableColumn id="7" xr3:uid="{CC540BE3-A284-475E-A06D-1BA7C8563115}" name="2021" dataDxfId="2"/>
    <tableColumn id="10" xr3:uid="{03DEEC58-8B7D-41D9-B448-2DEAB67E71C2}" name="2022" dataDxfId="1"/>
    <tableColumn id="9" xr3:uid="{189FAB57-3803-4390-9216-3C975A1E37AE}" name="2023"/>
    <tableColumn id="8" xr3:uid="{071B1CDA-0CF2-4E5F-96F6-4360C11DC727}" name="2007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50077-52CF-40B3-A1DE-A40D8DAAD92E}">
  <dimension ref="A1:T238"/>
  <sheetViews>
    <sheetView tabSelected="1" zoomScale="90" zoomScaleNormal="90" workbookViewId="0">
      <selection activeCell="N123" sqref="N123"/>
    </sheetView>
  </sheetViews>
  <sheetFormatPr baseColWidth="10" defaultRowHeight="15"/>
  <cols>
    <col min="1" max="1" width="27.83203125" bestFit="1" customWidth="1"/>
    <col min="2" max="2" width="55.1640625" customWidth="1"/>
    <col min="3" max="3" width="11.1640625" customWidth="1"/>
    <col min="4" max="6" width="13.6640625" bestFit="1" customWidth="1"/>
    <col min="8" max="8" width="13.6640625" bestFit="1" customWidth="1"/>
    <col min="9" max="9" width="13.1640625" bestFit="1" customWidth="1"/>
    <col min="10" max="10" width="13.1640625" customWidth="1"/>
    <col min="16" max="16" width="12.83203125" customWidth="1"/>
  </cols>
  <sheetData>
    <row r="1" spans="1:12" ht="16" thickBot="1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129</v>
      </c>
      <c r="J1" t="s">
        <v>176</v>
      </c>
      <c r="K1" t="s">
        <v>8</v>
      </c>
    </row>
    <row r="2" spans="1:12" ht="16" thickTop="1">
      <c r="A2" s="98" t="s">
        <v>131</v>
      </c>
      <c r="B2" s="2"/>
      <c r="C2" s="2"/>
      <c r="D2" s="2"/>
      <c r="E2" s="2"/>
      <c r="F2" s="2"/>
      <c r="G2" s="2"/>
      <c r="H2" s="2"/>
      <c r="I2" s="2"/>
      <c r="J2" s="2"/>
      <c r="K2" s="3"/>
      <c r="L2" s="4"/>
    </row>
    <row r="3" spans="1:12">
      <c r="A3" s="99"/>
      <c r="B3" s="5" t="s">
        <v>132</v>
      </c>
      <c r="C3" s="5" t="s">
        <v>9</v>
      </c>
      <c r="D3" s="6">
        <v>44429</v>
      </c>
      <c r="E3" s="6">
        <v>53031</v>
      </c>
      <c r="F3" s="6">
        <v>41910</v>
      </c>
      <c r="G3" s="6">
        <v>26199</v>
      </c>
      <c r="H3" s="6">
        <v>19605</v>
      </c>
      <c r="I3" s="6">
        <v>54549</v>
      </c>
      <c r="J3" s="6">
        <f>J5+J4</f>
        <v>50516</v>
      </c>
      <c r="K3" s="7"/>
      <c r="L3" s="4"/>
    </row>
    <row r="4" spans="1:12">
      <c r="A4" s="99"/>
      <c r="B4" s="4" t="s">
        <v>132</v>
      </c>
      <c r="C4" s="4" t="s">
        <v>10</v>
      </c>
      <c r="D4" s="8">
        <v>15711</v>
      </c>
      <c r="E4" s="8">
        <v>20521</v>
      </c>
      <c r="F4" s="8">
        <v>16699</v>
      </c>
      <c r="G4" s="8">
        <v>14706</v>
      </c>
      <c r="H4" s="8">
        <v>12394</v>
      </c>
      <c r="I4" s="8">
        <v>9144</v>
      </c>
      <c r="J4" s="8">
        <f>J12+J10+J7</f>
        <v>4597</v>
      </c>
      <c r="K4" s="9"/>
      <c r="L4" s="4"/>
    </row>
    <row r="5" spans="1:12">
      <c r="A5" s="99"/>
      <c r="B5" s="4" t="s">
        <v>132</v>
      </c>
      <c r="C5" s="4" t="s">
        <v>11</v>
      </c>
      <c r="D5" s="8">
        <v>28718</v>
      </c>
      <c r="E5" s="8">
        <v>32509</v>
      </c>
      <c r="F5" s="8">
        <v>25212</v>
      </c>
      <c r="G5" s="8">
        <v>11493</v>
      </c>
      <c r="H5" s="8">
        <v>7210</v>
      </c>
      <c r="I5" s="8">
        <v>45405</v>
      </c>
      <c r="J5" s="8">
        <f>J13+J8</f>
        <v>45919</v>
      </c>
      <c r="K5" s="9"/>
      <c r="L5" s="4"/>
    </row>
    <row r="6" spans="1:12">
      <c r="A6" s="99"/>
      <c r="B6" s="5" t="s">
        <v>194</v>
      </c>
      <c r="C6" s="5" t="s">
        <v>9</v>
      </c>
      <c r="D6" s="6">
        <v>35446</v>
      </c>
      <c r="E6" s="6">
        <v>45556</v>
      </c>
      <c r="F6" s="6">
        <v>34867</v>
      </c>
      <c r="G6" s="6">
        <v>21765</v>
      </c>
      <c r="H6" s="6">
        <v>16267</v>
      </c>
      <c r="I6" s="6">
        <v>51444</v>
      </c>
      <c r="J6" s="6">
        <f>J8+J7</f>
        <v>47349</v>
      </c>
      <c r="K6" s="10"/>
      <c r="L6" s="4"/>
    </row>
    <row r="7" spans="1:12">
      <c r="A7" s="99"/>
      <c r="B7" s="4" t="s">
        <v>194</v>
      </c>
      <c r="C7" s="4" t="s">
        <v>10</v>
      </c>
      <c r="D7" s="8">
        <v>15711</v>
      </c>
      <c r="E7" s="8">
        <v>20521</v>
      </c>
      <c r="F7" s="8">
        <v>16699</v>
      </c>
      <c r="G7" s="8">
        <v>14706</v>
      </c>
      <c r="H7" s="8">
        <v>12311</v>
      </c>
      <c r="I7" s="8">
        <v>9144</v>
      </c>
      <c r="J7" s="8">
        <v>3926</v>
      </c>
      <c r="K7" s="11"/>
      <c r="L7" s="4"/>
    </row>
    <row r="8" spans="1:12">
      <c r="A8" s="99"/>
      <c r="B8" s="4" t="s">
        <v>194</v>
      </c>
      <c r="C8" s="4" t="s">
        <v>11</v>
      </c>
      <c r="D8" s="8">
        <v>19735</v>
      </c>
      <c r="E8" s="8">
        <v>25034</v>
      </c>
      <c r="F8" s="8">
        <v>18169</v>
      </c>
      <c r="G8" s="8">
        <v>7059</v>
      </c>
      <c r="H8" s="8">
        <v>3956</v>
      </c>
      <c r="I8" s="8">
        <v>42301</v>
      </c>
      <c r="J8" s="8">
        <v>43423</v>
      </c>
      <c r="K8" s="9"/>
      <c r="L8" s="4"/>
    </row>
    <row r="9" spans="1:12">
      <c r="A9" s="99"/>
      <c r="B9" s="5" t="s">
        <v>182</v>
      </c>
      <c r="C9" s="5" t="s">
        <v>9</v>
      </c>
      <c r="D9" s="8"/>
      <c r="E9" s="8"/>
      <c r="F9" s="8"/>
      <c r="G9" s="8"/>
      <c r="H9" s="8"/>
      <c r="I9" s="4"/>
      <c r="J9" s="6">
        <f>J10</f>
        <v>671</v>
      </c>
      <c r="K9" s="9"/>
      <c r="L9" s="4"/>
    </row>
    <row r="10" spans="1:12">
      <c r="A10" s="99"/>
      <c r="B10" s="4" t="s">
        <v>182</v>
      </c>
      <c r="C10" s="4" t="s">
        <v>10</v>
      </c>
      <c r="D10" s="8"/>
      <c r="E10" s="8"/>
      <c r="F10" s="8"/>
      <c r="G10" s="8"/>
      <c r="H10" s="8"/>
      <c r="I10" s="4"/>
      <c r="J10" s="8">
        <v>671</v>
      </c>
      <c r="K10" s="9"/>
      <c r="L10" s="4"/>
    </row>
    <row r="11" spans="1:12">
      <c r="A11" s="99"/>
      <c r="B11" s="5" t="s">
        <v>133</v>
      </c>
      <c r="C11" s="5" t="s">
        <v>9</v>
      </c>
      <c r="D11" s="6">
        <v>8983</v>
      </c>
      <c r="E11" s="6">
        <v>7475</v>
      </c>
      <c r="F11" s="6">
        <v>7043</v>
      </c>
      <c r="G11" s="6">
        <v>4434</v>
      </c>
      <c r="H11" s="6">
        <v>3338</v>
      </c>
      <c r="I11" s="6">
        <v>3105</v>
      </c>
      <c r="J11" s="6">
        <f>J13+J12</f>
        <v>2496</v>
      </c>
      <c r="K11" s="7"/>
      <c r="L11" s="4"/>
    </row>
    <row r="12" spans="1:12">
      <c r="A12" s="99"/>
      <c r="B12" s="4" t="s">
        <v>133</v>
      </c>
      <c r="C12" s="4" t="s">
        <v>10</v>
      </c>
      <c r="D12" s="12" t="s">
        <v>12</v>
      </c>
      <c r="E12" s="12" t="s">
        <v>12</v>
      </c>
      <c r="F12" s="8" t="s">
        <v>12</v>
      </c>
      <c r="G12" s="12" t="s">
        <v>12</v>
      </c>
      <c r="H12" s="12">
        <v>83</v>
      </c>
      <c r="I12" s="12" t="s">
        <v>136</v>
      </c>
      <c r="J12" s="12">
        <v>0</v>
      </c>
      <c r="K12" s="11"/>
      <c r="L12" s="4"/>
    </row>
    <row r="13" spans="1:12" ht="16" thickBot="1">
      <c r="A13" s="100"/>
      <c r="B13" s="13" t="s">
        <v>133</v>
      </c>
      <c r="C13" s="13" t="s">
        <v>11</v>
      </c>
      <c r="D13" s="14">
        <v>8983</v>
      </c>
      <c r="E13" s="14">
        <v>7475</v>
      </c>
      <c r="F13" s="14">
        <v>7043</v>
      </c>
      <c r="G13" s="14">
        <v>4434</v>
      </c>
      <c r="H13" s="14">
        <v>3255</v>
      </c>
      <c r="I13" s="14">
        <v>3105</v>
      </c>
      <c r="J13" s="14">
        <v>2496</v>
      </c>
      <c r="K13" s="15"/>
      <c r="L13" s="4"/>
    </row>
    <row r="14" spans="1:12">
      <c r="A14" s="101" t="s">
        <v>134</v>
      </c>
      <c r="B14" s="2"/>
      <c r="C14" s="2"/>
      <c r="D14" s="16"/>
      <c r="E14" s="16"/>
      <c r="F14" s="16"/>
      <c r="G14" s="16"/>
      <c r="H14" s="16"/>
      <c r="I14" s="16"/>
      <c r="J14" s="16"/>
      <c r="K14" s="3"/>
      <c r="L14" s="4"/>
    </row>
    <row r="15" spans="1:12">
      <c r="A15" s="101"/>
      <c r="B15" s="5" t="s">
        <v>135</v>
      </c>
      <c r="C15" s="5" t="s">
        <v>9</v>
      </c>
      <c r="D15" s="6">
        <v>36231</v>
      </c>
      <c r="E15" s="6">
        <v>43376</v>
      </c>
      <c r="F15" s="17">
        <v>51043</v>
      </c>
      <c r="G15" s="6">
        <v>57356</v>
      </c>
      <c r="H15" s="6">
        <v>67949</v>
      </c>
      <c r="I15" s="6">
        <v>26128</v>
      </c>
      <c r="J15" s="6">
        <v>21338</v>
      </c>
      <c r="K15" s="18"/>
      <c r="L15" s="4"/>
    </row>
    <row r="16" spans="1:12">
      <c r="A16" s="101"/>
      <c r="B16" s="4" t="s">
        <v>135</v>
      </c>
      <c r="C16" s="4" t="s">
        <v>10</v>
      </c>
      <c r="D16" s="8">
        <v>14745</v>
      </c>
      <c r="E16" s="8">
        <v>18441</v>
      </c>
      <c r="F16" s="8">
        <v>20211</v>
      </c>
      <c r="G16" s="8">
        <v>18976</v>
      </c>
      <c r="H16" s="8">
        <v>21438</v>
      </c>
      <c r="I16" s="8">
        <v>17963</v>
      </c>
      <c r="J16" s="8">
        <v>12886</v>
      </c>
      <c r="K16" s="11"/>
      <c r="L16" s="4"/>
    </row>
    <row r="17" spans="1:19">
      <c r="A17" s="101"/>
      <c r="B17" s="4" t="s">
        <v>135</v>
      </c>
      <c r="C17" s="4" t="s">
        <v>11</v>
      </c>
      <c r="D17" s="8">
        <v>21485</v>
      </c>
      <c r="E17" s="8">
        <v>24936</v>
      </c>
      <c r="F17" s="8">
        <v>30832</v>
      </c>
      <c r="G17" s="8">
        <v>38380</v>
      </c>
      <c r="H17" s="8">
        <v>46511</v>
      </c>
      <c r="I17" s="8">
        <v>8165</v>
      </c>
      <c r="J17" s="8">
        <v>8219</v>
      </c>
      <c r="K17" s="11"/>
      <c r="L17" s="4"/>
    </row>
    <row r="18" spans="1:19" ht="16" thickBot="1">
      <c r="A18" s="102"/>
      <c r="B18" s="13" t="s">
        <v>183</v>
      </c>
      <c r="C18" s="13" t="s">
        <v>10</v>
      </c>
      <c r="D18" s="14"/>
      <c r="E18" s="14"/>
      <c r="F18" s="14"/>
      <c r="G18" s="14"/>
      <c r="H18" s="14"/>
      <c r="I18" s="14"/>
      <c r="J18" s="14">
        <v>233</v>
      </c>
      <c r="K18" s="15"/>
      <c r="L18" s="4"/>
    </row>
    <row r="19" spans="1:19">
      <c r="A19" s="99" t="s">
        <v>13</v>
      </c>
      <c r="B19" s="2"/>
      <c r="C19" s="2"/>
      <c r="D19" s="16"/>
      <c r="E19" s="16"/>
      <c r="F19" s="16"/>
      <c r="G19" s="16"/>
      <c r="H19" s="16"/>
      <c r="I19" s="16"/>
      <c r="J19" s="16"/>
      <c r="K19" s="3"/>
      <c r="L19" s="4"/>
    </row>
    <row r="20" spans="1:19">
      <c r="A20" s="99"/>
      <c r="B20" s="5" t="s">
        <v>193</v>
      </c>
      <c r="C20" s="5" t="s">
        <v>9</v>
      </c>
      <c r="D20" s="6">
        <v>14208659</v>
      </c>
      <c r="E20" s="6">
        <v>17732100</v>
      </c>
      <c r="F20" s="6">
        <v>15552630</v>
      </c>
      <c r="G20" s="19" t="s">
        <v>14</v>
      </c>
      <c r="H20" s="6">
        <v>6562572</v>
      </c>
      <c r="I20" s="6">
        <v>22047783</v>
      </c>
      <c r="J20" s="57">
        <f>J22+J21</f>
        <v>20676335.52</v>
      </c>
      <c r="K20" s="18"/>
      <c r="L20" s="70" t="s">
        <v>184</v>
      </c>
      <c r="M20" s="71"/>
      <c r="N20" s="71"/>
      <c r="O20" s="71"/>
      <c r="P20" s="71"/>
      <c r="Q20" s="71"/>
      <c r="R20" s="71"/>
      <c r="S20" s="71"/>
    </row>
    <row r="21" spans="1:19">
      <c r="A21" s="99"/>
      <c r="B21" s="4" t="s">
        <v>193</v>
      </c>
      <c r="C21" s="4" t="s">
        <v>10</v>
      </c>
      <c r="D21" s="8">
        <v>5278720</v>
      </c>
      <c r="E21" s="8">
        <v>7034300</v>
      </c>
      <c r="F21" s="8">
        <v>7481845</v>
      </c>
      <c r="G21" s="12" t="s">
        <v>15</v>
      </c>
      <c r="H21" s="8">
        <v>5161560</v>
      </c>
      <c r="I21" s="8">
        <v>3836856</v>
      </c>
      <c r="J21" s="58">
        <v>1650385.52</v>
      </c>
      <c r="K21" s="11"/>
      <c r="L21" s="4"/>
    </row>
    <row r="22" spans="1:19">
      <c r="A22" s="99"/>
      <c r="B22" s="4" t="s">
        <v>193</v>
      </c>
      <c r="C22" s="4" t="s">
        <v>11</v>
      </c>
      <c r="D22" s="8">
        <v>8929939</v>
      </c>
      <c r="E22" s="8">
        <v>10697800</v>
      </c>
      <c r="F22" s="8">
        <v>8070785</v>
      </c>
      <c r="G22" s="12" t="s">
        <v>16</v>
      </c>
      <c r="H22" s="8">
        <v>1401012</v>
      </c>
      <c r="I22" s="8">
        <v>18210927</v>
      </c>
      <c r="J22" s="58">
        <f>19144378-118428</f>
        <v>19025950</v>
      </c>
      <c r="K22" s="11"/>
      <c r="L22" s="4"/>
    </row>
    <row r="23" spans="1:19">
      <c r="A23" s="99"/>
      <c r="B23" s="5" t="s">
        <v>185</v>
      </c>
      <c r="C23" s="5" t="s">
        <v>9</v>
      </c>
      <c r="D23" s="8"/>
      <c r="E23" s="8"/>
      <c r="F23" s="8"/>
      <c r="G23" s="12"/>
      <c r="H23" s="8"/>
      <c r="I23" s="8"/>
      <c r="J23" s="57">
        <f>J25+J24</f>
        <v>294202</v>
      </c>
      <c r="K23" s="11"/>
      <c r="L23" s="4"/>
    </row>
    <row r="24" spans="1:19">
      <c r="A24" s="99"/>
      <c r="B24" s="4" t="s">
        <v>186</v>
      </c>
      <c r="C24" s="4" t="s">
        <v>10</v>
      </c>
      <c r="D24" s="8"/>
      <c r="E24" s="8"/>
      <c r="F24" s="8"/>
      <c r="G24" s="12"/>
      <c r="H24" s="8"/>
      <c r="I24" s="8"/>
      <c r="J24" s="58">
        <v>281970</v>
      </c>
      <c r="K24" s="11"/>
      <c r="L24" s="4"/>
    </row>
    <row r="25" spans="1:19">
      <c r="A25" s="99"/>
      <c r="B25" s="4" t="s">
        <v>187</v>
      </c>
      <c r="C25" s="4" t="s">
        <v>10</v>
      </c>
      <c r="D25" s="8"/>
      <c r="E25" s="8"/>
      <c r="F25" s="8"/>
      <c r="G25" s="12"/>
      <c r="H25" s="8"/>
      <c r="I25" s="8"/>
      <c r="J25" s="58">
        <v>12232</v>
      </c>
      <c r="K25" s="11"/>
      <c r="L25" s="4"/>
    </row>
    <row r="26" spans="1:19">
      <c r="A26" s="99"/>
      <c r="B26" s="5" t="s">
        <v>17</v>
      </c>
      <c r="C26" s="5" t="s">
        <v>9</v>
      </c>
      <c r="D26" s="6">
        <v>1414909</v>
      </c>
      <c r="E26" s="6">
        <v>1525424</v>
      </c>
      <c r="F26" s="6">
        <v>1730384</v>
      </c>
      <c r="G26" s="6">
        <v>1649505</v>
      </c>
      <c r="H26" s="6">
        <v>1233763</v>
      </c>
      <c r="I26" s="6">
        <v>1149870</v>
      </c>
      <c r="J26" s="57">
        <v>938359</v>
      </c>
      <c r="K26" s="18"/>
      <c r="L26" s="4"/>
    </row>
    <row r="27" spans="1:19">
      <c r="A27" s="99"/>
      <c r="B27" s="4" t="s">
        <v>17</v>
      </c>
      <c r="C27" s="4" t="s">
        <v>10</v>
      </c>
      <c r="D27" s="12" t="s">
        <v>12</v>
      </c>
      <c r="E27" s="12" t="s">
        <v>12</v>
      </c>
      <c r="F27" s="12" t="s">
        <v>12</v>
      </c>
      <c r="G27" s="12" t="s">
        <v>12</v>
      </c>
      <c r="H27" s="8">
        <v>30788</v>
      </c>
      <c r="I27" s="12" t="s">
        <v>136</v>
      </c>
      <c r="J27" s="58">
        <v>0</v>
      </c>
      <c r="K27" s="11"/>
      <c r="L27" s="60"/>
    </row>
    <row r="28" spans="1:19">
      <c r="A28" s="99"/>
      <c r="B28" s="4" t="s">
        <v>17</v>
      </c>
      <c r="C28" s="4" t="s">
        <v>11</v>
      </c>
      <c r="D28" s="8">
        <v>1414909</v>
      </c>
      <c r="E28" s="8">
        <v>1525424</v>
      </c>
      <c r="F28" s="8">
        <v>1730384</v>
      </c>
      <c r="G28" s="8">
        <v>1649505</v>
      </c>
      <c r="H28" s="8">
        <v>1202975</v>
      </c>
      <c r="I28" s="8">
        <v>1149870</v>
      </c>
      <c r="J28" s="58">
        <v>938359</v>
      </c>
      <c r="K28" s="11"/>
      <c r="L28" s="4"/>
    </row>
    <row r="29" spans="1:19">
      <c r="A29" s="99"/>
      <c r="B29" s="4" t="s">
        <v>142</v>
      </c>
      <c r="C29" s="5" t="s">
        <v>9</v>
      </c>
      <c r="D29" s="12" t="s">
        <v>136</v>
      </c>
      <c r="E29" s="12" t="s">
        <v>136</v>
      </c>
      <c r="F29" s="12" t="s">
        <v>136</v>
      </c>
      <c r="G29" s="12" t="s">
        <v>136</v>
      </c>
      <c r="H29" s="12" t="s">
        <v>136</v>
      </c>
      <c r="I29" s="6">
        <v>592481</v>
      </c>
      <c r="J29" s="57">
        <v>586457.62</v>
      </c>
      <c r="K29" s="11"/>
      <c r="L29" s="4"/>
    </row>
    <row r="30" spans="1:19">
      <c r="A30" s="99"/>
      <c r="B30" s="4" t="s">
        <v>142</v>
      </c>
      <c r="C30" s="4" t="s">
        <v>10</v>
      </c>
      <c r="D30" s="12" t="s">
        <v>136</v>
      </c>
      <c r="E30" s="12" t="s">
        <v>136</v>
      </c>
      <c r="F30" s="12" t="s">
        <v>136</v>
      </c>
      <c r="G30" s="12" t="s">
        <v>136</v>
      </c>
      <c r="H30" s="12" t="s">
        <v>136</v>
      </c>
      <c r="I30" s="12" t="s">
        <v>136</v>
      </c>
      <c r="J30" s="58">
        <v>283291.75</v>
      </c>
      <c r="K30" s="11"/>
      <c r="L30" s="4"/>
    </row>
    <row r="31" spans="1:19">
      <c r="A31" s="99"/>
      <c r="B31" s="4" t="s">
        <v>142</v>
      </c>
      <c r="C31" s="4" t="s">
        <v>11</v>
      </c>
      <c r="D31" s="12" t="s">
        <v>136</v>
      </c>
      <c r="E31" s="12" t="s">
        <v>136</v>
      </c>
      <c r="F31" s="12" t="s">
        <v>136</v>
      </c>
      <c r="G31" s="12" t="s">
        <v>136</v>
      </c>
      <c r="H31" s="12" t="s">
        <v>136</v>
      </c>
      <c r="I31" s="8">
        <v>592481</v>
      </c>
      <c r="J31" s="58">
        <v>303165.87</v>
      </c>
      <c r="K31" s="11"/>
      <c r="L31" s="4"/>
    </row>
    <row r="32" spans="1:19">
      <c r="A32" s="99"/>
      <c r="B32" s="5" t="s">
        <v>18</v>
      </c>
      <c r="C32" s="5" t="s">
        <v>9</v>
      </c>
      <c r="D32" s="6">
        <v>5970015</v>
      </c>
      <c r="E32" s="6">
        <v>7770428</v>
      </c>
      <c r="F32" s="6">
        <v>6311606</v>
      </c>
      <c r="G32" s="19" t="s">
        <v>19</v>
      </c>
      <c r="H32" s="6">
        <v>875785</v>
      </c>
      <c r="I32" s="6">
        <v>300639</v>
      </c>
      <c r="J32" s="57">
        <v>0</v>
      </c>
      <c r="K32" s="18"/>
      <c r="L32" s="4"/>
    </row>
    <row r="33" spans="1:12">
      <c r="A33" s="99"/>
      <c r="B33" s="4" t="s">
        <v>18</v>
      </c>
      <c r="C33" s="4" t="s">
        <v>10</v>
      </c>
      <c r="D33" s="8">
        <v>871728</v>
      </c>
      <c r="E33" s="8">
        <v>1030814</v>
      </c>
      <c r="F33" s="8">
        <v>926897</v>
      </c>
      <c r="G33" s="8">
        <v>957218</v>
      </c>
      <c r="H33" s="8">
        <v>528832</v>
      </c>
      <c r="I33" s="8">
        <v>300639</v>
      </c>
      <c r="J33" s="58">
        <v>0</v>
      </c>
      <c r="K33" s="11"/>
      <c r="L33" s="4"/>
    </row>
    <row r="34" spans="1:12">
      <c r="A34" s="99"/>
      <c r="B34" s="4" t="s">
        <v>18</v>
      </c>
      <c r="C34" s="4" t="s">
        <v>11</v>
      </c>
      <c r="D34" s="8">
        <v>5098287</v>
      </c>
      <c r="E34" s="8">
        <v>6739614</v>
      </c>
      <c r="F34" s="8">
        <v>5384709</v>
      </c>
      <c r="G34" s="12" t="s">
        <v>20</v>
      </c>
      <c r="H34" s="8">
        <v>346954</v>
      </c>
      <c r="I34" s="8" t="s">
        <v>136</v>
      </c>
      <c r="J34" s="58">
        <v>0</v>
      </c>
      <c r="K34" s="11"/>
      <c r="L34" s="4"/>
    </row>
    <row r="35" spans="1:12">
      <c r="A35" s="99"/>
      <c r="B35" s="5" t="s">
        <v>21</v>
      </c>
      <c r="C35" s="5" t="s">
        <v>9</v>
      </c>
      <c r="D35" s="6">
        <v>4339522</v>
      </c>
      <c r="E35" s="6">
        <v>5240811</v>
      </c>
      <c r="F35" s="6">
        <v>8750506</v>
      </c>
      <c r="G35" s="19" t="s">
        <v>22</v>
      </c>
      <c r="H35" s="6">
        <v>23754380</v>
      </c>
      <c r="I35" s="6">
        <v>5087619</v>
      </c>
      <c r="J35" s="57">
        <f>J36</f>
        <v>4489945.51</v>
      </c>
      <c r="K35" s="18"/>
      <c r="L35" s="4"/>
    </row>
    <row r="36" spans="1:12">
      <c r="A36" s="99"/>
      <c r="B36" s="4" t="s">
        <v>21</v>
      </c>
      <c r="C36" s="4" t="s">
        <v>10</v>
      </c>
      <c r="D36" s="8">
        <v>2943272</v>
      </c>
      <c r="E36" s="8">
        <v>3938337</v>
      </c>
      <c r="F36" s="8">
        <v>3966048</v>
      </c>
      <c r="G36" s="12" t="s">
        <v>23</v>
      </c>
      <c r="H36" s="8">
        <v>5866294</v>
      </c>
      <c r="I36" s="8">
        <v>5087619</v>
      </c>
      <c r="J36" s="58">
        <f>4512493.51-J38</f>
        <v>4489945.51</v>
      </c>
      <c r="K36" s="11"/>
      <c r="L36" s="4"/>
    </row>
    <row r="37" spans="1:12">
      <c r="A37" s="99"/>
      <c r="B37" s="4" t="s">
        <v>21</v>
      </c>
      <c r="C37" s="4" t="s">
        <v>11</v>
      </c>
      <c r="D37" s="8">
        <v>1396250</v>
      </c>
      <c r="E37" s="8">
        <v>1302474</v>
      </c>
      <c r="F37" s="8">
        <v>4783892</v>
      </c>
      <c r="G37" s="12" t="s">
        <v>24</v>
      </c>
      <c r="H37" s="8">
        <v>17888087</v>
      </c>
      <c r="I37" s="8" t="s">
        <v>136</v>
      </c>
      <c r="J37" s="58">
        <v>0</v>
      </c>
      <c r="K37" s="11"/>
      <c r="L37" s="4"/>
    </row>
    <row r="38" spans="1:12">
      <c r="A38" s="99"/>
      <c r="B38" s="5" t="s">
        <v>188</v>
      </c>
      <c r="C38" s="5" t="s">
        <v>10</v>
      </c>
      <c r="D38" s="6"/>
      <c r="E38" s="6"/>
      <c r="F38" s="6"/>
      <c r="G38" s="19"/>
      <c r="H38" s="6"/>
      <c r="I38" s="6"/>
      <c r="J38" s="57">
        <v>22548</v>
      </c>
      <c r="K38" s="11"/>
      <c r="L38" s="4"/>
    </row>
    <row r="39" spans="1:12">
      <c r="A39" s="99"/>
      <c r="B39" s="5" t="s">
        <v>25</v>
      </c>
      <c r="C39" s="5" t="s">
        <v>9</v>
      </c>
      <c r="D39" s="6">
        <v>251586</v>
      </c>
      <c r="E39" s="6">
        <v>268885</v>
      </c>
      <c r="F39" s="6">
        <v>437072</v>
      </c>
      <c r="G39" s="6">
        <v>192763</v>
      </c>
      <c r="H39" s="6">
        <v>161780</v>
      </c>
      <c r="I39" s="6">
        <v>132493</v>
      </c>
      <c r="J39" s="6">
        <v>4085</v>
      </c>
      <c r="K39" s="18"/>
      <c r="L39" s="4"/>
    </row>
    <row r="40" spans="1:12">
      <c r="A40" s="99"/>
      <c r="B40" s="4" t="s">
        <v>25</v>
      </c>
      <c r="C40" s="4" t="s">
        <v>10</v>
      </c>
      <c r="D40" s="8">
        <v>251586</v>
      </c>
      <c r="E40" s="8">
        <v>268885</v>
      </c>
      <c r="F40" s="8">
        <v>237072</v>
      </c>
      <c r="G40" s="8">
        <v>192763</v>
      </c>
      <c r="H40" s="8">
        <v>161780</v>
      </c>
      <c r="I40" s="8">
        <v>132493</v>
      </c>
      <c r="J40" s="8">
        <v>4085</v>
      </c>
      <c r="K40" s="11"/>
      <c r="L40" s="4"/>
    </row>
    <row r="41" spans="1:12">
      <c r="A41" s="99"/>
      <c r="B41" s="4" t="s">
        <v>25</v>
      </c>
      <c r="C41" s="4" t="s">
        <v>11</v>
      </c>
      <c r="D41" s="12" t="s">
        <v>12</v>
      </c>
      <c r="E41" s="12" t="s">
        <v>12</v>
      </c>
      <c r="F41" s="8">
        <v>200000</v>
      </c>
      <c r="G41" s="12" t="s">
        <v>12</v>
      </c>
      <c r="H41" s="12" t="s">
        <v>12</v>
      </c>
      <c r="I41" s="12" t="s">
        <v>136</v>
      </c>
      <c r="J41" s="76">
        <v>0</v>
      </c>
      <c r="K41" s="11"/>
      <c r="L41" s="4"/>
    </row>
    <row r="42" spans="1:12">
      <c r="A42" s="99"/>
      <c r="B42" s="5" t="s">
        <v>26</v>
      </c>
      <c r="C42" s="5" t="s">
        <v>9</v>
      </c>
      <c r="D42" s="6">
        <v>3200172</v>
      </c>
      <c r="E42" s="6">
        <v>4313561</v>
      </c>
      <c r="F42" s="6">
        <v>5541556</v>
      </c>
      <c r="G42" s="19" t="s">
        <v>27</v>
      </c>
      <c r="H42" s="6">
        <v>4940536</v>
      </c>
      <c r="I42" s="6">
        <v>4196362</v>
      </c>
      <c r="J42" s="6">
        <f>J44+J43</f>
        <v>2758422</v>
      </c>
      <c r="K42" s="18"/>
      <c r="L42" s="4"/>
    </row>
    <row r="43" spans="1:12">
      <c r="A43" s="99"/>
      <c r="B43" s="4" t="s">
        <v>26</v>
      </c>
      <c r="C43" s="4" t="s">
        <v>10</v>
      </c>
      <c r="D43" s="8">
        <v>1871071</v>
      </c>
      <c r="E43" s="8">
        <v>2653328</v>
      </c>
      <c r="F43" s="8">
        <v>3726772</v>
      </c>
      <c r="G43" s="12" t="s">
        <v>28</v>
      </c>
      <c r="H43" s="8">
        <v>3373930</v>
      </c>
      <c r="I43" s="8">
        <v>2702363</v>
      </c>
      <c r="J43" s="8">
        <v>1262833</v>
      </c>
      <c r="K43" s="11"/>
      <c r="L43" s="4"/>
    </row>
    <row r="44" spans="1:12">
      <c r="A44" s="99"/>
      <c r="B44" s="4" t="s">
        <v>26</v>
      </c>
      <c r="C44" s="4" t="s">
        <v>11</v>
      </c>
      <c r="D44" s="8">
        <v>1329101</v>
      </c>
      <c r="E44" s="8">
        <v>1660232</v>
      </c>
      <c r="F44" s="8">
        <v>1814784</v>
      </c>
      <c r="G44" s="12" t="s">
        <v>29</v>
      </c>
      <c r="H44" s="8">
        <v>1566606</v>
      </c>
      <c r="I44" s="8">
        <v>1493999</v>
      </c>
      <c r="J44" s="8">
        <f>1564917-J45</f>
        <v>1495589</v>
      </c>
      <c r="K44" s="11"/>
      <c r="L44" s="4"/>
    </row>
    <row r="45" spans="1:12">
      <c r="A45" s="99"/>
      <c r="B45" s="5" t="s">
        <v>189</v>
      </c>
      <c r="C45" s="5" t="s">
        <v>10</v>
      </c>
      <c r="D45" s="6"/>
      <c r="E45" s="6"/>
      <c r="F45" s="6"/>
      <c r="G45" s="19"/>
      <c r="H45" s="6"/>
      <c r="I45" s="6"/>
      <c r="J45" s="6">
        <v>69328</v>
      </c>
      <c r="K45" s="11"/>
      <c r="L45" s="4"/>
    </row>
    <row r="46" spans="1:12">
      <c r="A46" s="99"/>
      <c r="B46" s="5" t="s">
        <v>177</v>
      </c>
      <c r="C46" s="5" t="s">
        <v>9</v>
      </c>
      <c r="D46" s="76">
        <v>0</v>
      </c>
      <c r="E46" s="76">
        <v>0</v>
      </c>
      <c r="F46" s="76">
        <v>0</v>
      </c>
      <c r="G46" s="76">
        <v>0</v>
      </c>
      <c r="H46" s="77">
        <v>0</v>
      </c>
      <c r="I46" s="76"/>
      <c r="J46" s="57">
        <v>142983.32</v>
      </c>
      <c r="K46" s="11"/>
      <c r="L46" s="4"/>
    </row>
    <row r="47" spans="1:12">
      <c r="A47" s="99"/>
      <c r="B47" s="4" t="s">
        <v>177</v>
      </c>
      <c r="C47" s="4" t="s">
        <v>10</v>
      </c>
      <c r="D47" s="76">
        <v>0</v>
      </c>
      <c r="E47" s="76">
        <v>0</v>
      </c>
      <c r="F47" s="76">
        <v>0</v>
      </c>
      <c r="G47" s="76">
        <v>0</v>
      </c>
      <c r="H47" s="77">
        <v>0</v>
      </c>
      <c r="I47" s="76"/>
      <c r="J47" s="58">
        <v>97512.65</v>
      </c>
      <c r="K47" s="11"/>
      <c r="L47" s="4"/>
    </row>
    <row r="48" spans="1:12">
      <c r="A48" s="99"/>
      <c r="B48" s="4" t="s">
        <v>177</v>
      </c>
      <c r="C48" s="4" t="s">
        <v>11</v>
      </c>
      <c r="D48" s="76">
        <v>0</v>
      </c>
      <c r="E48" s="76">
        <v>0</v>
      </c>
      <c r="F48" s="76">
        <v>0</v>
      </c>
      <c r="G48" s="76">
        <v>0</v>
      </c>
      <c r="H48" s="77">
        <v>0</v>
      </c>
      <c r="I48" s="76"/>
      <c r="J48" s="58">
        <v>45470.67</v>
      </c>
      <c r="K48" s="11"/>
      <c r="L48" s="4"/>
    </row>
    <row r="49" spans="1:12">
      <c r="A49" s="99"/>
      <c r="B49" s="5" t="s">
        <v>30</v>
      </c>
      <c r="C49" s="5" t="s">
        <v>9</v>
      </c>
      <c r="D49" s="6">
        <v>1726372</v>
      </c>
      <c r="E49" s="6">
        <v>1541405</v>
      </c>
      <c r="F49" s="19" t="s">
        <v>12</v>
      </c>
      <c r="G49" s="19" t="s">
        <v>12</v>
      </c>
      <c r="H49" s="19" t="s">
        <v>12</v>
      </c>
      <c r="I49" s="55" t="s">
        <v>130</v>
      </c>
      <c r="J49" s="78">
        <v>0</v>
      </c>
      <c r="K49" s="18"/>
      <c r="L49" s="4"/>
    </row>
    <row r="50" spans="1:12">
      <c r="A50" s="99"/>
      <c r="B50" s="4" t="s">
        <v>30</v>
      </c>
      <c r="C50" s="4" t="s">
        <v>10</v>
      </c>
      <c r="D50" s="8">
        <v>1586534</v>
      </c>
      <c r="E50" s="8">
        <v>1524584</v>
      </c>
      <c r="F50" s="12" t="s">
        <v>12</v>
      </c>
      <c r="G50" s="12" t="s">
        <v>12</v>
      </c>
      <c r="H50" s="12" t="s">
        <v>12</v>
      </c>
      <c r="I50" s="56" t="s">
        <v>130</v>
      </c>
      <c r="J50" s="79">
        <v>0</v>
      </c>
      <c r="K50" s="11"/>
      <c r="L50" s="4"/>
    </row>
    <row r="51" spans="1:12">
      <c r="A51" s="99"/>
      <c r="B51" s="4" t="s">
        <v>30</v>
      </c>
      <c r="C51" s="4" t="s">
        <v>11</v>
      </c>
      <c r="D51" s="8">
        <v>139838</v>
      </c>
      <c r="E51" s="8">
        <v>16821</v>
      </c>
      <c r="F51" s="12" t="s">
        <v>12</v>
      </c>
      <c r="G51" s="12" t="s">
        <v>12</v>
      </c>
      <c r="H51" s="12" t="s">
        <v>12</v>
      </c>
      <c r="I51" s="56" t="s">
        <v>130</v>
      </c>
      <c r="J51" s="79">
        <v>0</v>
      </c>
      <c r="K51" s="11"/>
      <c r="L51" s="4"/>
    </row>
    <row r="52" spans="1:12">
      <c r="A52" s="99"/>
      <c r="B52" s="5" t="s">
        <v>31</v>
      </c>
      <c r="C52" s="5" t="s">
        <v>9</v>
      </c>
      <c r="D52" s="6">
        <v>2614178</v>
      </c>
      <c r="E52" s="6">
        <v>1696088</v>
      </c>
      <c r="F52" s="6">
        <v>1202810</v>
      </c>
      <c r="G52" s="19" t="s">
        <v>12</v>
      </c>
      <c r="H52" s="12" t="s">
        <v>12</v>
      </c>
      <c r="I52" s="56" t="s">
        <v>130</v>
      </c>
      <c r="J52" s="79">
        <v>0</v>
      </c>
      <c r="K52" s="18"/>
      <c r="L52" s="4"/>
    </row>
    <row r="53" spans="1:12">
      <c r="A53" s="99"/>
      <c r="B53" s="4" t="s">
        <v>31</v>
      </c>
      <c r="C53" s="4" t="s">
        <v>11</v>
      </c>
      <c r="D53" s="8">
        <v>2614178</v>
      </c>
      <c r="E53" s="20">
        <v>1696088</v>
      </c>
      <c r="F53" s="8">
        <v>1202810</v>
      </c>
      <c r="G53" s="12" t="s">
        <v>12</v>
      </c>
      <c r="H53" s="12" t="s">
        <v>12</v>
      </c>
      <c r="I53" s="56" t="s">
        <v>130</v>
      </c>
      <c r="J53" s="79">
        <v>0</v>
      </c>
      <c r="K53" s="11"/>
      <c r="L53" s="4"/>
    </row>
    <row r="54" spans="1:12">
      <c r="A54" s="99"/>
      <c r="B54" s="5" t="s">
        <v>32</v>
      </c>
      <c r="C54" s="5" t="s">
        <v>9</v>
      </c>
      <c r="D54" s="19" t="s">
        <v>12</v>
      </c>
      <c r="E54" s="19" t="s">
        <v>12</v>
      </c>
      <c r="F54" s="6">
        <v>3394</v>
      </c>
      <c r="G54" s="6">
        <v>9937</v>
      </c>
      <c r="H54" s="6">
        <v>12469</v>
      </c>
      <c r="I54" s="6">
        <v>20880</v>
      </c>
      <c r="J54" s="57">
        <v>37233</v>
      </c>
      <c r="K54" s="18"/>
      <c r="L54" s="4"/>
    </row>
    <row r="55" spans="1:12">
      <c r="A55" s="99"/>
      <c r="B55" s="4" t="s">
        <v>32</v>
      </c>
      <c r="C55" s="4" t="s">
        <v>10</v>
      </c>
      <c r="D55" s="12" t="s">
        <v>12</v>
      </c>
      <c r="E55" s="12" t="s">
        <v>12</v>
      </c>
      <c r="F55" s="8">
        <v>1797</v>
      </c>
      <c r="G55" s="8">
        <v>4846</v>
      </c>
      <c r="H55" s="8">
        <v>6564</v>
      </c>
      <c r="I55" s="8">
        <v>15143</v>
      </c>
      <c r="J55" s="58">
        <v>31963</v>
      </c>
      <c r="K55" s="11"/>
      <c r="L55" s="4"/>
    </row>
    <row r="56" spans="1:12">
      <c r="A56" s="99"/>
      <c r="B56" s="4" t="s">
        <v>32</v>
      </c>
      <c r="C56" s="4" t="s">
        <v>11</v>
      </c>
      <c r="D56" s="12" t="s">
        <v>12</v>
      </c>
      <c r="E56" s="12" t="s">
        <v>12</v>
      </c>
      <c r="F56" s="8">
        <v>1597</v>
      </c>
      <c r="G56" s="8">
        <v>5091</v>
      </c>
      <c r="H56" s="8">
        <v>5905</v>
      </c>
      <c r="I56" s="8">
        <v>5737</v>
      </c>
      <c r="J56" s="58">
        <v>5270</v>
      </c>
      <c r="K56" s="11"/>
      <c r="L56" s="4"/>
    </row>
    <row r="57" spans="1:12">
      <c r="A57" s="99"/>
      <c r="B57" s="4" t="s">
        <v>143</v>
      </c>
      <c r="C57" s="4"/>
      <c r="D57" s="12" t="s">
        <v>12</v>
      </c>
      <c r="E57" s="12" t="s">
        <v>12</v>
      </c>
      <c r="F57" s="12" t="s">
        <v>12</v>
      </c>
      <c r="G57" s="12" t="s">
        <v>12</v>
      </c>
      <c r="H57" s="12" t="s">
        <v>12</v>
      </c>
      <c r="I57" s="6">
        <f>I59+I58</f>
        <v>1098</v>
      </c>
      <c r="J57" s="57">
        <v>1788</v>
      </c>
      <c r="K57" s="11"/>
      <c r="L57" s="4"/>
    </row>
    <row r="58" spans="1:12">
      <c r="A58" s="99"/>
      <c r="B58" s="4" t="s">
        <v>143</v>
      </c>
      <c r="C58" s="4"/>
      <c r="D58" s="12" t="s">
        <v>12</v>
      </c>
      <c r="E58" s="12" t="s">
        <v>12</v>
      </c>
      <c r="F58" s="12" t="s">
        <v>12</v>
      </c>
      <c r="G58" s="12" t="s">
        <v>12</v>
      </c>
      <c r="H58" s="12" t="s">
        <v>12</v>
      </c>
      <c r="I58" s="8">
        <v>587</v>
      </c>
      <c r="J58" s="58">
        <v>1555</v>
      </c>
      <c r="K58" s="11"/>
      <c r="L58" s="4"/>
    </row>
    <row r="59" spans="1:12">
      <c r="A59" s="99"/>
      <c r="B59" s="4" t="s">
        <v>143</v>
      </c>
      <c r="C59" s="4"/>
      <c r="D59" s="12" t="s">
        <v>12</v>
      </c>
      <c r="E59" s="12" t="s">
        <v>12</v>
      </c>
      <c r="F59" s="12" t="s">
        <v>12</v>
      </c>
      <c r="G59" s="12" t="s">
        <v>12</v>
      </c>
      <c r="H59" s="12" t="s">
        <v>12</v>
      </c>
      <c r="I59" s="8">
        <v>511</v>
      </c>
      <c r="J59" s="58">
        <v>233</v>
      </c>
      <c r="K59" s="11"/>
      <c r="L59" s="4"/>
    </row>
    <row r="60" spans="1:12">
      <c r="A60" s="99"/>
      <c r="B60" s="5" t="s">
        <v>33</v>
      </c>
      <c r="C60" s="5" t="s">
        <v>9</v>
      </c>
      <c r="D60" s="19"/>
      <c r="E60" s="19"/>
      <c r="F60" s="19" t="s">
        <v>12</v>
      </c>
      <c r="G60" s="6">
        <v>5485</v>
      </c>
      <c r="H60" s="17">
        <v>5408</v>
      </c>
      <c r="I60" s="17">
        <v>6788</v>
      </c>
      <c r="J60" s="80">
        <v>7477</v>
      </c>
      <c r="K60" s="18"/>
      <c r="L60" s="4"/>
    </row>
    <row r="61" spans="1:12">
      <c r="A61" s="99"/>
      <c r="B61" s="4" t="s">
        <v>33</v>
      </c>
      <c r="C61" s="4" t="s">
        <v>10</v>
      </c>
      <c r="D61" s="12" t="s">
        <v>12</v>
      </c>
      <c r="E61" s="12" t="s">
        <v>12</v>
      </c>
      <c r="F61" s="12" t="s">
        <v>12</v>
      </c>
      <c r="G61" s="12" t="s">
        <v>12</v>
      </c>
      <c r="H61" s="12" t="s">
        <v>12</v>
      </c>
      <c r="I61" s="58">
        <v>1357</v>
      </c>
      <c r="J61" s="58">
        <v>1647</v>
      </c>
      <c r="K61" s="11"/>
      <c r="L61" s="4"/>
    </row>
    <row r="62" spans="1:12">
      <c r="A62" s="99"/>
      <c r="B62" s="4" t="s">
        <v>33</v>
      </c>
      <c r="C62" s="4" t="s">
        <v>11</v>
      </c>
      <c r="D62" s="12" t="s">
        <v>12</v>
      </c>
      <c r="E62" s="12" t="s">
        <v>12</v>
      </c>
      <c r="F62" s="12" t="s">
        <v>12</v>
      </c>
      <c r="G62" s="8">
        <v>5485</v>
      </c>
      <c r="H62" s="8">
        <v>5408</v>
      </c>
      <c r="I62" s="8">
        <v>5431</v>
      </c>
      <c r="J62" s="58">
        <v>5830</v>
      </c>
      <c r="K62" s="11"/>
      <c r="L62" s="4"/>
    </row>
    <row r="63" spans="1:12">
      <c r="A63" s="99"/>
      <c r="B63" s="5" t="s">
        <v>34</v>
      </c>
      <c r="C63" s="5" t="s">
        <v>9</v>
      </c>
      <c r="D63" s="6">
        <v>20140</v>
      </c>
      <c r="E63" s="6">
        <v>22423</v>
      </c>
      <c r="F63" s="6">
        <v>24319</v>
      </c>
      <c r="G63" s="6">
        <v>22800</v>
      </c>
      <c r="H63" s="6">
        <v>21788</v>
      </c>
      <c r="I63" s="6">
        <v>35487</v>
      </c>
      <c r="J63" s="57">
        <v>31596</v>
      </c>
      <c r="K63" s="18"/>
      <c r="L63" s="4"/>
    </row>
    <row r="64" spans="1:12">
      <c r="A64" s="99"/>
      <c r="B64" s="4" t="s">
        <v>34</v>
      </c>
      <c r="C64" s="4" t="s">
        <v>10</v>
      </c>
      <c r="D64" s="8">
        <v>20140</v>
      </c>
      <c r="E64" s="8">
        <v>22423</v>
      </c>
      <c r="F64" s="8">
        <v>24319</v>
      </c>
      <c r="G64" s="8">
        <v>22800</v>
      </c>
      <c r="H64" s="8">
        <v>21788</v>
      </c>
      <c r="I64" s="8">
        <v>35487</v>
      </c>
      <c r="J64" s="58">
        <v>31596</v>
      </c>
      <c r="K64" s="11"/>
      <c r="L64" s="4"/>
    </row>
    <row r="65" spans="1:12">
      <c r="A65" s="99"/>
      <c r="B65" s="5" t="s">
        <v>35</v>
      </c>
      <c r="C65" s="5" t="s">
        <v>9</v>
      </c>
      <c r="D65" s="6">
        <v>101188</v>
      </c>
      <c r="E65" s="6">
        <v>103642</v>
      </c>
      <c r="F65" s="6">
        <v>100161</v>
      </c>
      <c r="G65" s="6">
        <v>103400</v>
      </c>
      <c r="H65" s="6">
        <v>114848</v>
      </c>
      <c r="I65" s="6">
        <v>107398</v>
      </c>
      <c r="J65" s="57">
        <v>104013</v>
      </c>
      <c r="K65" s="18"/>
      <c r="L65" s="4"/>
    </row>
    <row r="66" spans="1:12" ht="16" thickBot="1">
      <c r="A66" s="100"/>
      <c r="B66" s="13" t="s">
        <v>35</v>
      </c>
      <c r="C66" s="13" t="s">
        <v>10</v>
      </c>
      <c r="D66" s="14">
        <v>101188</v>
      </c>
      <c r="E66" s="14">
        <v>103642</v>
      </c>
      <c r="F66" s="14">
        <v>100161</v>
      </c>
      <c r="G66" s="14">
        <v>103400</v>
      </c>
      <c r="H66" s="14">
        <v>114848</v>
      </c>
      <c r="I66" s="14">
        <v>107398</v>
      </c>
      <c r="J66" s="81">
        <v>104013</v>
      </c>
      <c r="K66" s="15"/>
      <c r="L66" s="4"/>
    </row>
    <row r="67" spans="1:12">
      <c r="A67" s="103" t="s">
        <v>36</v>
      </c>
      <c r="B67" s="21"/>
      <c r="C67" s="21"/>
      <c r="D67" s="22"/>
      <c r="E67" s="22"/>
      <c r="F67" s="22"/>
      <c r="G67" s="22"/>
      <c r="H67" s="22"/>
      <c r="I67" s="22"/>
      <c r="J67" s="22"/>
      <c r="K67" s="23"/>
      <c r="L67" s="4"/>
    </row>
    <row r="68" spans="1:12">
      <c r="A68" s="104"/>
      <c r="B68" s="5" t="s">
        <v>37</v>
      </c>
      <c r="C68" s="5" t="s">
        <v>9</v>
      </c>
      <c r="D68" s="24">
        <v>464977</v>
      </c>
      <c r="E68" s="24">
        <v>532747</v>
      </c>
      <c r="F68" s="24">
        <v>524289</v>
      </c>
      <c r="G68" s="6">
        <v>493473</v>
      </c>
      <c r="H68" s="6">
        <v>514969</v>
      </c>
      <c r="I68" s="6">
        <f>I70+I69</f>
        <v>517158.22918873723</v>
      </c>
      <c r="J68" s="6">
        <f>J70+J69</f>
        <v>486800.32439878606</v>
      </c>
      <c r="K68" s="18"/>
      <c r="L68" s="4"/>
    </row>
    <row r="69" spans="1:12">
      <c r="A69" s="104"/>
      <c r="B69" s="4" t="s">
        <v>37</v>
      </c>
      <c r="C69" s="4" t="s">
        <v>10</v>
      </c>
      <c r="D69" s="8">
        <v>257539</v>
      </c>
      <c r="E69" s="8">
        <v>299022</v>
      </c>
      <c r="F69" s="8">
        <v>296610</v>
      </c>
      <c r="G69" s="8">
        <v>286913</v>
      </c>
      <c r="H69" s="8">
        <v>298956</v>
      </c>
      <c r="I69" s="8">
        <f>I72+((I21*10.06)/1000)</f>
        <v>283831.07267760648</v>
      </c>
      <c r="J69" s="8">
        <f>J72+(((J30+J21+J23)*10.06)/1000)</f>
        <v>250636.08504065359</v>
      </c>
      <c r="K69" s="11"/>
      <c r="L69" s="4"/>
    </row>
    <row r="70" spans="1:12">
      <c r="A70" s="104"/>
      <c r="B70" s="4" t="s">
        <v>37</v>
      </c>
      <c r="C70" s="4" t="s">
        <v>11</v>
      </c>
      <c r="D70" s="8">
        <v>207438</v>
      </c>
      <c r="E70" s="8">
        <v>233663</v>
      </c>
      <c r="F70" s="8">
        <v>227679</v>
      </c>
      <c r="G70" s="8">
        <v>206560</v>
      </c>
      <c r="H70" s="8">
        <v>216013</v>
      </c>
      <c r="I70" s="8">
        <f>I73+(((I31+I28+I22)*10.06)/1000)</f>
        <v>233327.15651113071</v>
      </c>
      <c r="J70" s="8">
        <f>J73+(((J31+J28+J22)*10.06)/1000)</f>
        <v>236164.23935813247</v>
      </c>
      <c r="K70" s="11"/>
      <c r="L70" s="4"/>
    </row>
    <row r="71" spans="1:12">
      <c r="A71" s="104"/>
      <c r="B71" s="5" t="s">
        <v>38</v>
      </c>
      <c r="C71" s="5" t="s">
        <v>9</v>
      </c>
      <c r="D71" s="24">
        <v>255247</v>
      </c>
      <c r="E71" s="24">
        <v>306791</v>
      </c>
      <c r="F71" s="24">
        <v>338598</v>
      </c>
      <c r="G71" s="6">
        <v>386080</v>
      </c>
      <c r="H71" s="6">
        <v>436563</v>
      </c>
      <c r="I71" s="6">
        <f>I73+I72</f>
        <v>277829.48114873713</v>
      </c>
      <c r="J71" s="6">
        <f>J73+J72</f>
        <v>260497.06175038603</v>
      </c>
      <c r="K71" s="18"/>
      <c r="L71" s="4"/>
    </row>
    <row r="72" spans="1:12">
      <c r="A72" s="104"/>
      <c r="B72" s="4" t="s">
        <v>38</v>
      </c>
      <c r="C72" s="4" t="s">
        <v>10</v>
      </c>
      <c r="D72" s="8">
        <v>177100</v>
      </c>
      <c r="E72" s="8">
        <v>210156</v>
      </c>
      <c r="F72" s="8">
        <v>222418</v>
      </c>
      <c r="G72" s="8">
        <v>223461</v>
      </c>
      <c r="H72" s="8">
        <v>246738</v>
      </c>
      <c r="I72" s="8">
        <f>I81+I61+I58+I66+I64+((I40*8.59)/1000)</f>
        <v>245232.30131760647</v>
      </c>
      <c r="J72" s="8">
        <f>J81+J61+J58+J66+J64+((J40*8.59)/1000)</f>
        <v>228223.61958445358</v>
      </c>
      <c r="K72" s="11"/>
      <c r="L72" s="4"/>
    </row>
    <row r="73" spans="1:12">
      <c r="A73" s="104"/>
      <c r="B73" s="4" t="s">
        <v>38</v>
      </c>
      <c r="C73" s="4" t="s">
        <v>11</v>
      </c>
      <c r="D73" s="8">
        <v>78147</v>
      </c>
      <c r="E73" s="8">
        <v>96635</v>
      </c>
      <c r="F73" s="8">
        <v>116180</v>
      </c>
      <c r="G73" s="8">
        <v>162619</v>
      </c>
      <c r="H73" s="8">
        <v>189825</v>
      </c>
      <c r="I73" s="8">
        <f>I82+I62+I59</f>
        <v>32597.179831130688</v>
      </c>
      <c r="J73" s="8">
        <f>J82+J62+J59</f>
        <v>32273.442165932451</v>
      </c>
      <c r="K73" s="11"/>
      <c r="L73" s="4"/>
    </row>
    <row r="74" spans="1:12">
      <c r="A74" s="104"/>
      <c r="B74" s="5" t="s">
        <v>39</v>
      </c>
      <c r="C74" s="5" t="s">
        <v>9</v>
      </c>
      <c r="D74" s="25">
        <v>0.55000000000000004</v>
      </c>
      <c r="E74" s="25">
        <v>0.57999999999999996</v>
      </c>
      <c r="F74" s="25">
        <v>0.65</v>
      </c>
      <c r="G74" s="25">
        <v>0.78</v>
      </c>
      <c r="H74" s="25">
        <v>0.85</v>
      </c>
      <c r="I74" s="25">
        <f t="shared" ref="I74:J76" si="0">I71/I68</f>
        <v>0.53722335925035258</v>
      </c>
      <c r="J74" s="25">
        <f t="shared" si="0"/>
        <v>0.53512096992151392</v>
      </c>
      <c r="K74" s="18"/>
      <c r="L74" s="4"/>
    </row>
    <row r="75" spans="1:12">
      <c r="A75" s="104"/>
      <c r="B75" s="4" t="s">
        <v>39</v>
      </c>
      <c r="C75" s="4" t="s">
        <v>10</v>
      </c>
      <c r="D75" s="26">
        <v>0.69</v>
      </c>
      <c r="E75" s="26">
        <v>0.7</v>
      </c>
      <c r="F75" s="26">
        <v>0.75</v>
      </c>
      <c r="G75" s="26">
        <v>0.78</v>
      </c>
      <c r="H75" s="26">
        <v>0.83</v>
      </c>
      <c r="I75" s="26">
        <f t="shared" si="0"/>
        <v>0.86400794319005736</v>
      </c>
      <c r="J75" s="26">
        <f t="shared" si="0"/>
        <v>0.91057765902876808</v>
      </c>
      <c r="K75" s="11"/>
      <c r="L75" s="4"/>
    </row>
    <row r="76" spans="1:12">
      <c r="A76" s="104"/>
      <c r="B76" s="4" t="s">
        <v>39</v>
      </c>
      <c r="C76" s="4" t="s">
        <v>11</v>
      </c>
      <c r="D76" s="26">
        <v>0.38</v>
      </c>
      <c r="E76" s="26">
        <v>0.41</v>
      </c>
      <c r="F76" s="26">
        <v>0.51</v>
      </c>
      <c r="G76" s="26">
        <v>0.79</v>
      </c>
      <c r="H76" s="26">
        <v>0.88</v>
      </c>
      <c r="I76" s="26">
        <f t="shared" si="0"/>
        <v>0.1397058975840888</v>
      </c>
      <c r="J76" s="26">
        <f t="shared" si="0"/>
        <v>0.13665677010900548</v>
      </c>
      <c r="K76" s="11"/>
      <c r="L76" s="4"/>
    </row>
    <row r="77" spans="1:12">
      <c r="A77" s="104"/>
      <c r="B77" s="5" t="s">
        <v>40</v>
      </c>
      <c r="C77" s="5" t="s">
        <v>9</v>
      </c>
      <c r="D77" s="6">
        <v>301301</v>
      </c>
      <c r="E77" s="6">
        <v>372094</v>
      </c>
      <c r="F77" s="6">
        <v>366815</v>
      </c>
      <c r="G77" s="6">
        <v>343544</v>
      </c>
      <c r="H77" s="6">
        <v>359128</v>
      </c>
      <c r="I77" s="6">
        <f>I79+I78</f>
        <v>347721.06325873715</v>
      </c>
      <c r="J77" s="6">
        <f>J79+J78</f>
        <v>326551.57905158604</v>
      </c>
      <c r="K77" s="18"/>
      <c r="L77" s="4"/>
    </row>
    <row r="78" spans="1:12">
      <c r="A78" s="104"/>
      <c r="B78" s="4" t="s">
        <v>40</v>
      </c>
      <c r="C78" s="4" t="s">
        <v>10</v>
      </c>
      <c r="D78" s="8">
        <v>133821</v>
      </c>
      <c r="E78" s="8">
        <v>170403</v>
      </c>
      <c r="F78" s="8">
        <v>170093</v>
      </c>
      <c r="G78" s="8">
        <v>159058</v>
      </c>
      <c r="H78" s="8">
        <v>160621</v>
      </c>
      <c r="I78" s="8">
        <f>I81+((I21*10.06)/1000)</f>
        <v>137863.95780760646</v>
      </c>
      <c r="J78" s="8">
        <f>J81+(((J23+J21)*10.06)/1000)</f>
        <v>108940.0798856536</v>
      </c>
      <c r="K78" s="11"/>
      <c r="L78" s="4"/>
    </row>
    <row r="79" spans="1:12">
      <c r="A79" s="104"/>
      <c r="B79" s="4" t="s">
        <v>40</v>
      </c>
      <c r="C79" s="4" t="s">
        <v>11</v>
      </c>
      <c r="D79" s="8">
        <v>167480</v>
      </c>
      <c r="E79" s="8">
        <v>201629</v>
      </c>
      <c r="F79" s="8">
        <v>196722</v>
      </c>
      <c r="G79" s="8">
        <v>184486</v>
      </c>
      <c r="H79" s="8">
        <v>198507</v>
      </c>
      <c r="I79" s="8">
        <f>I82+((I22*10.06)/1000)</f>
        <v>209857.10545113069</v>
      </c>
      <c r="J79" s="8">
        <f>J82+((J22*10.06)/1000)</f>
        <v>217611.49916593244</v>
      </c>
      <c r="K79" s="11"/>
      <c r="L79" s="4"/>
    </row>
    <row r="80" spans="1:12">
      <c r="A80" s="104"/>
      <c r="B80" s="5" t="s">
        <v>41</v>
      </c>
      <c r="C80" s="5" t="s">
        <v>9</v>
      </c>
      <c r="D80" s="6">
        <v>131529</v>
      </c>
      <c r="E80" s="6">
        <v>178172</v>
      </c>
      <c r="F80" s="6">
        <v>210365</v>
      </c>
      <c r="G80" s="6">
        <v>252740</v>
      </c>
      <c r="H80" s="6">
        <v>293130</v>
      </c>
      <c r="I80" s="6">
        <f>I82+I81</f>
        <v>125920.36627873716</v>
      </c>
      <c r="J80" s="6">
        <f>J82+J81</f>
        <v>115587.97160038605</v>
      </c>
      <c r="K80" s="18"/>
      <c r="L80" s="4"/>
    </row>
    <row r="81" spans="1:12">
      <c r="A81" s="104"/>
      <c r="B81" s="4" t="s">
        <v>41</v>
      </c>
      <c r="C81" s="4" t="s">
        <v>10</v>
      </c>
      <c r="D81" s="8">
        <v>53382</v>
      </c>
      <c r="E81" s="8">
        <v>81537</v>
      </c>
      <c r="F81" s="8">
        <v>95902</v>
      </c>
      <c r="G81" s="8">
        <v>95606</v>
      </c>
      <c r="H81" s="8">
        <v>108713</v>
      </c>
      <c r="I81" s="8">
        <f>I55+((((I43/1.362)*19.07)+((I36+I33)*8.59))/1000)</f>
        <v>99265.186447606466</v>
      </c>
      <c r="J81" s="8">
        <f>J55+(((((J43+J45)/1.362)*19.07)+((J36+J38+J33)*8.59))/1000)</f>
        <v>89377.529434453594</v>
      </c>
      <c r="K81" s="11"/>
      <c r="L81" s="4"/>
    </row>
    <row r="82" spans="1:12">
      <c r="A82" s="104"/>
      <c r="B82" s="4" t="s">
        <v>41</v>
      </c>
      <c r="C82" s="4" t="s">
        <v>11</v>
      </c>
      <c r="D82" s="8">
        <v>78147</v>
      </c>
      <c r="E82" s="8">
        <v>96635</v>
      </c>
      <c r="F82" s="8">
        <v>114463</v>
      </c>
      <c r="G82" s="8">
        <v>157134</v>
      </c>
      <c r="H82" s="8">
        <v>184417</v>
      </c>
      <c r="I82" s="8">
        <f>I56+(((I44/1.362)*19.07)/1000)</f>
        <v>26655.179831130688</v>
      </c>
      <c r="J82" s="8">
        <f>J56+(((J44/1.362)*19.07)/1000)</f>
        <v>26210.442165932451</v>
      </c>
      <c r="K82" s="11"/>
      <c r="L82" s="4"/>
    </row>
    <row r="83" spans="1:12">
      <c r="A83" s="104"/>
      <c r="B83" s="5" t="s">
        <v>42</v>
      </c>
      <c r="C83" s="5" t="s">
        <v>9</v>
      </c>
      <c r="D83" s="25">
        <v>0.44</v>
      </c>
      <c r="E83" s="25">
        <v>0.48</v>
      </c>
      <c r="F83" s="25">
        <v>0.56999999999999995</v>
      </c>
      <c r="G83" s="25">
        <v>0.74</v>
      </c>
      <c r="H83" s="25">
        <v>0.82</v>
      </c>
      <c r="I83" s="25">
        <f t="shared" ref="I83:J85" si="1">I80/I77</f>
        <v>0.36213039583696593</v>
      </c>
      <c r="J83" s="25">
        <f t="shared" si="1"/>
        <v>0.35396543460635471</v>
      </c>
      <c r="K83" s="18"/>
      <c r="L83" s="4"/>
    </row>
    <row r="84" spans="1:12">
      <c r="A84" s="104"/>
      <c r="B84" s="4" t="s">
        <v>42</v>
      </c>
      <c r="C84" s="4" t="s">
        <v>10</v>
      </c>
      <c r="D84" s="26">
        <v>0.4</v>
      </c>
      <c r="E84" s="26">
        <v>0.48</v>
      </c>
      <c r="F84" s="26">
        <v>0.56000000000000005</v>
      </c>
      <c r="G84" s="26">
        <v>0.6</v>
      </c>
      <c r="H84" s="26">
        <v>0.68</v>
      </c>
      <c r="I84" s="26">
        <f t="shared" si="1"/>
        <v>0.72002275305438557</v>
      </c>
      <c r="J84" s="26">
        <f t="shared" si="1"/>
        <v>0.8204283449054437</v>
      </c>
      <c r="K84" s="11"/>
      <c r="L84" s="4"/>
    </row>
    <row r="85" spans="1:12">
      <c r="A85" s="104"/>
      <c r="B85" s="4" t="s">
        <v>42</v>
      </c>
      <c r="C85" s="4" t="s">
        <v>11</v>
      </c>
      <c r="D85" s="26">
        <v>0.47</v>
      </c>
      <c r="E85" s="26">
        <v>0.48</v>
      </c>
      <c r="F85" s="26">
        <v>0.57999999999999996</v>
      </c>
      <c r="G85" s="26">
        <v>0.85</v>
      </c>
      <c r="H85" s="26">
        <v>0.93</v>
      </c>
      <c r="I85" s="26">
        <f t="shared" si="1"/>
        <v>0.12701585573588245</v>
      </c>
      <c r="J85" s="26">
        <f t="shared" si="1"/>
        <v>0.12044603463692213</v>
      </c>
      <c r="K85" s="11"/>
      <c r="L85" s="4"/>
    </row>
    <row r="86" spans="1:12">
      <c r="A86" s="104"/>
      <c r="B86" s="5" t="s">
        <v>43</v>
      </c>
      <c r="C86" s="5" t="s">
        <v>9</v>
      </c>
      <c r="D86" s="6">
        <v>20140</v>
      </c>
      <c r="E86" s="6">
        <v>22423</v>
      </c>
      <c r="F86" s="6">
        <v>24319</v>
      </c>
      <c r="G86" s="6">
        <v>22800</v>
      </c>
      <c r="H86" s="19">
        <v>21788</v>
      </c>
      <c r="I86" s="6">
        <v>35487</v>
      </c>
      <c r="J86" s="6">
        <f>J87</f>
        <v>31596</v>
      </c>
      <c r="K86" s="18"/>
      <c r="L86" s="4"/>
    </row>
    <row r="87" spans="1:12">
      <c r="A87" s="104"/>
      <c r="B87" s="4" t="s">
        <v>43</v>
      </c>
      <c r="C87" s="4" t="s">
        <v>10</v>
      </c>
      <c r="D87" s="8">
        <v>20140</v>
      </c>
      <c r="E87" s="8">
        <v>22423</v>
      </c>
      <c r="F87" s="8">
        <v>24319</v>
      </c>
      <c r="G87" s="8">
        <v>22800</v>
      </c>
      <c r="H87" s="12">
        <v>21788</v>
      </c>
      <c r="I87" s="8">
        <v>35487</v>
      </c>
      <c r="J87" s="8">
        <f>J88</f>
        <v>31596</v>
      </c>
      <c r="K87" s="11"/>
      <c r="L87" s="4"/>
    </row>
    <row r="88" spans="1:12">
      <c r="A88" s="104"/>
      <c r="B88" s="5" t="s">
        <v>44</v>
      </c>
      <c r="C88" s="5" t="s">
        <v>9</v>
      </c>
      <c r="D88" s="6">
        <v>20140</v>
      </c>
      <c r="E88" s="6">
        <v>22423</v>
      </c>
      <c r="F88" s="6">
        <v>24319</v>
      </c>
      <c r="G88" s="6">
        <v>22800</v>
      </c>
      <c r="H88" s="19">
        <v>21788</v>
      </c>
      <c r="I88" s="6">
        <v>35487</v>
      </c>
      <c r="J88" s="6">
        <f>J89</f>
        <v>31596</v>
      </c>
      <c r="K88" s="18"/>
      <c r="L88" s="4"/>
    </row>
    <row r="89" spans="1:12">
      <c r="A89" s="104"/>
      <c r="B89" s="4" t="s">
        <v>44</v>
      </c>
      <c r="C89" s="4" t="s">
        <v>10</v>
      </c>
      <c r="D89" s="8">
        <v>20140</v>
      </c>
      <c r="E89" s="8">
        <v>22423</v>
      </c>
      <c r="F89" s="8">
        <v>24319</v>
      </c>
      <c r="G89" s="8">
        <v>22800</v>
      </c>
      <c r="H89" s="12">
        <v>21788</v>
      </c>
      <c r="I89" s="8">
        <v>35487</v>
      </c>
      <c r="J89" s="8">
        <f>J64</f>
        <v>31596</v>
      </c>
      <c r="K89" s="11"/>
      <c r="L89" s="4"/>
    </row>
    <row r="90" spans="1:12">
      <c r="A90" s="104"/>
      <c r="B90" s="4" t="s">
        <v>45</v>
      </c>
      <c r="C90" s="4" t="s">
        <v>9</v>
      </c>
      <c r="D90" s="12">
        <v>100</v>
      </c>
      <c r="E90" s="12">
        <v>100</v>
      </c>
      <c r="F90" s="12">
        <v>100</v>
      </c>
      <c r="G90" s="12">
        <v>100</v>
      </c>
      <c r="H90" s="12">
        <v>100</v>
      </c>
      <c r="I90" s="64">
        <f>I88/I86</f>
        <v>1</v>
      </c>
      <c r="J90" s="64">
        <f>J89/J88</f>
        <v>1</v>
      </c>
      <c r="K90" s="11"/>
      <c r="L90" s="4"/>
    </row>
    <row r="91" spans="1:12">
      <c r="A91" s="104"/>
      <c r="B91" s="4" t="s">
        <v>45</v>
      </c>
      <c r="C91" s="4" t="s">
        <v>10</v>
      </c>
      <c r="D91" s="12">
        <v>100</v>
      </c>
      <c r="E91" s="12">
        <v>100</v>
      </c>
      <c r="F91" s="12">
        <v>100</v>
      </c>
      <c r="G91" s="12">
        <v>100</v>
      </c>
      <c r="H91" s="12">
        <v>100</v>
      </c>
      <c r="I91" s="59">
        <f>I89/I87</f>
        <v>1</v>
      </c>
      <c r="J91" s="59">
        <f>J89/J88</f>
        <v>1</v>
      </c>
      <c r="K91" s="11"/>
      <c r="L91" s="4"/>
    </row>
    <row r="92" spans="1:12">
      <c r="A92" s="104"/>
      <c r="B92" s="5" t="s">
        <v>46</v>
      </c>
      <c r="C92" s="5" t="s">
        <v>9</v>
      </c>
      <c r="D92" s="6">
        <v>101188</v>
      </c>
      <c r="E92" s="6">
        <v>103642</v>
      </c>
      <c r="F92" s="6">
        <v>100161</v>
      </c>
      <c r="G92" s="6">
        <v>103400</v>
      </c>
      <c r="H92" s="19">
        <v>114848</v>
      </c>
      <c r="I92" s="6">
        <v>107398</v>
      </c>
      <c r="J92" s="6">
        <f>J93</f>
        <v>104013</v>
      </c>
      <c r="K92" s="18"/>
      <c r="L92" s="4"/>
    </row>
    <row r="93" spans="1:12">
      <c r="A93" s="104"/>
      <c r="B93" s="4" t="s">
        <v>46</v>
      </c>
      <c r="C93" s="4" t="s">
        <v>10</v>
      </c>
      <c r="D93" s="8">
        <v>101188</v>
      </c>
      <c r="E93" s="8">
        <v>103642</v>
      </c>
      <c r="F93" s="8">
        <v>100161</v>
      </c>
      <c r="G93" s="8">
        <v>103400</v>
      </c>
      <c r="H93" s="12">
        <v>114848</v>
      </c>
      <c r="I93" s="8">
        <v>107398</v>
      </c>
      <c r="J93" s="8">
        <f>J94</f>
        <v>104013</v>
      </c>
      <c r="K93" s="11"/>
      <c r="L93" s="4"/>
    </row>
    <row r="94" spans="1:12">
      <c r="A94" s="104"/>
      <c r="B94" s="5" t="s">
        <v>47</v>
      </c>
      <c r="C94" s="5" t="s">
        <v>9</v>
      </c>
      <c r="D94" s="6">
        <v>101188</v>
      </c>
      <c r="E94" s="6">
        <v>103642</v>
      </c>
      <c r="F94" s="6">
        <v>100161</v>
      </c>
      <c r="G94" s="6">
        <v>103400</v>
      </c>
      <c r="H94" s="19">
        <v>114848</v>
      </c>
      <c r="I94" s="6">
        <v>107398</v>
      </c>
      <c r="J94" s="6">
        <f>J95</f>
        <v>104013</v>
      </c>
      <c r="K94" s="18"/>
      <c r="L94" s="4"/>
    </row>
    <row r="95" spans="1:12">
      <c r="A95" s="104"/>
      <c r="B95" s="4" t="s">
        <v>47</v>
      </c>
      <c r="C95" s="4" t="s">
        <v>10</v>
      </c>
      <c r="D95" s="8">
        <v>101188</v>
      </c>
      <c r="E95" s="8">
        <v>103642</v>
      </c>
      <c r="F95" s="8">
        <v>100161</v>
      </c>
      <c r="G95" s="8">
        <v>103400</v>
      </c>
      <c r="H95" s="12">
        <v>114848</v>
      </c>
      <c r="I95" s="8">
        <v>107398</v>
      </c>
      <c r="J95" s="8">
        <f>J66</f>
        <v>104013</v>
      </c>
      <c r="K95" s="11"/>
      <c r="L95" s="4"/>
    </row>
    <row r="96" spans="1:12">
      <c r="A96" s="104"/>
      <c r="B96" s="5" t="s">
        <v>48</v>
      </c>
      <c r="C96" s="5" t="s">
        <v>9</v>
      </c>
      <c r="D96" s="19">
        <v>100</v>
      </c>
      <c r="E96" s="19">
        <v>100</v>
      </c>
      <c r="F96" s="19">
        <v>100</v>
      </c>
      <c r="G96" s="19">
        <v>100</v>
      </c>
      <c r="H96" s="19">
        <v>100</v>
      </c>
      <c r="I96" s="64">
        <f>I94/I92</f>
        <v>1</v>
      </c>
      <c r="J96" s="64">
        <f>J95/J94</f>
        <v>1</v>
      </c>
      <c r="K96" s="18"/>
      <c r="L96" s="4"/>
    </row>
    <row r="97" spans="1:12">
      <c r="A97" s="104"/>
      <c r="B97" s="4" t="s">
        <v>48</v>
      </c>
      <c r="C97" s="4" t="s">
        <v>10</v>
      </c>
      <c r="D97" s="12">
        <v>100</v>
      </c>
      <c r="E97" s="12">
        <v>100</v>
      </c>
      <c r="F97" s="12">
        <v>100</v>
      </c>
      <c r="G97" s="12">
        <v>100</v>
      </c>
      <c r="H97" s="12">
        <v>100</v>
      </c>
      <c r="I97" s="59">
        <f>I95/I93</f>
        <v>1</v>
      </c>
      <c r="J97" s="59">
        <f>J95/J94</f>
        <v>1</v>
      </c>
      <c r="K97" s="11"/>
      <c r="L97" s="4"/>
    </row>
    <row r="98" spans="1:12">
      <c r="A98" s="104"/>
      <c r="B98" s="5" t="s">
        <v>49</v>
      </c>
      <c r="C98" s="5" t="s">
        <v>9</v>
      </c>
      <c r="D98" s="24">
        <v>42348</v>
      </c>
      <c r="E98" s="24">
        <v>34588</v>
      </c>
      <c r="F98" s="24">
        <v>32994</v>
      </c>
      <c r="G98" s="6">
        <v>23729</v>
      </c>
      <c r="H98" s="19">
        <v>19205</v>
      </c>
      <c r="I98" s="57">
        <f>I100+I99</f>
        <v>19494</v>
      </c>
      <c r="J98" s="57">
        <f>J100+J99</f>
        <v>16949</v>
      </c>
      <c r="K98" s="18"/>
      <c r="L98" s="4"/>
    </row>
    <row r="99" spans="1:12">
      <c r="A99" s="104"/>
      <c r="B99" s="4" t="s">
        <v>49</v>
      </c>
      <c r="C99" s="4" t="s">
        <v>10</v>
      </c>
      <c r="D99" s="8">
        <v>2390</v>
      </c>
      <c r="E99" s="8">
        <v>2554</v>
      </c>
      <c r="F99" s="8">
        <v>2037</v>
      </c>
      <c r="G99" s="12">
        <v>1655</v>
      </c>
      <c r="H99" s="12">
        <v>1699</v>
      </c>
      <c r="I99" s="58">
        <v>2495</v>
      </c>
      <c r="J99" s="58">
        <v>1682</v>
      </c>
      <c r="K99" s="11"/>
      <c r="L99" s="4"/>
    </row>
    <row r="100" spans="1:12">
      <c r="A100" s="104"/>
      <c r="B100" s="4" t="s">
        <v>49</v>
      </c>
      <c r="C100" s="4" t="s">
        <v>11</v>
      </c>
      <c r="D100" s="27">
        <v>39958</v>
      </c>
      <c r="E100" s="27">
        <v>32034</v>
      </c>
      <c r="F100" s="27">
        <v>30957</v>
      </c>
      <c r="G100" s="8">
        <v>22074</v>
      </c>
      <c r="H100" s="12">
        <v>17506</v>
      </c>
      <c r="I100" s="58">
        <v>16999</v>
      </c>
      <c r="J100" s="58">
        <v>15267</v>
      </c>
      <c r="K100" s="11"/>
      <c r="L100" s="4"/>
    </row>
    <row r="101" spans="1:12">
      <c r="A101" s="104"/>
      <c r="B101" s="5" t="s">
        <v>50</v>
      </c>
      <c r="C101" s="5" t="s">
        <v>9</v>
      </c>
      <c r="D101" s="6">
        <v>2390</v>
      </c>
      <c r="E101" s="6">
        <v>2554</v>
      </c>
      <c r="F101" s="6">
        <v>3753</v>
      </c>
      <c r="G101" s="19">
        <v>7140</v>
      </c>
      <c r="H101" s="19">
        <v>6797</v>
      </c>
      <c r="I101" s="57">
        <f>I103+I102</f>
        <v>7926</v>
      </c>
      <c r="J101" s="57">
        <f>J103+J102</f>
        <v>7512</v>
      </c>
      <c r="K101" s="18"/>
      <c r="L101" s="4"/>
    </row>
    <row r="102" spans="1:12">
      <c r="A102" s="104"/>
      <c r="B102" s="4" t="s">
        <v>50</v>
      </c>
      <c r="C102" s="4" t="s">
        <v>10</v>
      </c>
      <c r="D102" s="8">
        <v>2390</v>
      </c>
      <c r="E102" s="8">
        <v>2554</v>
      </c>
      <c r="F102" s="8">
        <v>2036</v>
      </c>
      <c r="G102" s="12">
        <v>1655</v>
      </c>
      <c r="H102" s="12">
        <v>1389</v>
      </c>
      <c r="I102" s="58">
        <v>2495</v>
      </c>
      <c r="J102" s="58">
        <v>1682</v>
      </c>
      <c r="K102" s="11"/>
      <c r="L102" s="4"/>
    </row>
    <row r="103" spans="1:12">
      <c r="A103" s="104"/>
      <c r="B103" s="4" t="s">
        <v>50</v>
      </c>
      <c r="C103" s="4" t="s">
        <v>11</v>
      </c>
      <c r="D103" s="12">
        <v>0</v>
      </c>
      <c r="E103" s="12">
        <v>0</v>
      </c>
      <c r="F103" s="8">
        <v>1717</v>
      </c>
      <c r="G103" s="12">
        <v>5485</v>
      </c>
      <c r="H103" s="12">
        <v>5408</v>
      </c>
      <c r="I103" s="58">
        <v>5431</v>
      </c>
      <c r="J103" s="58">
        <v>5830</v>
      </c>
      <c r="K103" s="11"/>
      <c r="L103" s="4"/>
    </row>
    <row r="104" spans="1:12">
      <c r="A104" s="104"/>
      <c r="B104" s="5" t="s">
        <v>51</v>
      </c>
      <c r="C104" s="5" t="s">
        <v>9</v>
      </c>
      <c r="D104" s="25">
        <v>0.06</v>
      </c>
      <c r="E104" s="25">
        <v>7.0000000000000007E-2</v>
      </c>
      <c r="F104" s="25">
        <v>0.11</v>
      </c>
      <c r="G104" s="25">
        <v>0.3</v>
      </c>
      <c r="H104" s="25">
        <v>0.35</v>
      </c>
      <c r="I104" s="25">
        <f>I101/I98</f>
        <v>0.40658664204370576</v>
      </c>
      <c r="J104" s="25">
        <f>J101/J98</f>
        <v>0.44321198890790015</v>
      </c>
      <c r="K104" s="18"/>
      <c r="L104" s="4"/>
    </row>
    <row r="105" spans="1:12">
      <c r="A105" s="104"/>
      <c r="B105" s="4" t="s">
        <v>51</v>
      </c>
      <c r="C105" s="4" t="s">
        <v>10</v>
      </c>
      <c r="D105" s="26">
        <v>1</v>
      </c>
      <c r="E105" s="26">
        <v>1</v>
      </c>
      <c r="F105" s="26">
        <v>1</v>
      </c>
      <c r="G105" s="26">
        <v>1</v>
      </c>
      <c r="H105" s="26">
        <v>0.82</v>
      </c>
      <c r="I105" s="26">
        <v>1</v>
      </c>
      <c r="J105" s="26">
        <f>J102/J99</f>
        <v>1</v>
      </c>
      <c r="K105" s="11"/>
      <c r="L105" s="4"/>
    </row>
    <row r="106" spans="1:12" ht="16" thickBot="1">
      <c r="A106" s="105"/>
      <c r="B106" s="13" t="s">
        <v>51</v>
      </c>
      <c r="C106" s="13" t="s">
        <v>11</v>
      </c>
      <c r="D106" s="28">
        <v>0</v>
      </c>
      <c r="E106" s="28">
        <v>0</v>
      </c>
      <c r="F106" s="28">
        <v>0.06</v>
      </c>
      <c r="G106" s="28">
        <v>0.25</v>
      </c>
      <c r="H106" s="28">
        <v>0.31</v>
      </c>
      <c r="I106" s="28">
        <f>I103/I100</f>
        <v>0.31948938172833696</v>
      </c>
      <c r="J106" s="28">
        <f>J103/J100</f>
        <v>0.38186939149800225</v>
      </c>
      <c r="K106" s="15"/>
      <c r="L106" s="4"/>
    </row>
    <row r="107" spans="1:12">
      <c r="A107" s="106" t="s">
        <v>52</v>
      </c>
      <c r="B107" s="21"/>
      <c r="C107" s="21"/>
      <c r="D107" s="21"/>
      <c r="E107" s="21"/>
      <c r="F107" s="21"/>
      <c r="G107" s="21"/>
      <c r="H107" s="21"/>
      <c r="I107" s="21"/>
      <c r="J107" s="21"/>
      <c r="K107" s="23"/>
      <c r="L107" s="4"/>
    </row>
    <row r="108" spans="1:12">
      <c r="A108" s="99"/>
      <c r="B108" s="5" t="s">
        <v>190</v>
      </c>
      <c r="C108" s="5" t="s">
        <v>9</v>
      </c>
      <c r="D108" s="6">
        <v>67340786</v>
      </c>
      <c r="E108" s="17">
        <v>82821344</v>
      </c>
      <c r="F108" s="6">
        <v>82142112</v>
      </c>
      <c r="G108" s="6">
        <v>87845765</v>
      </c>
      <c r="H108" s="6">
        <v>94154156</v>
      </c>
      <c r="I108" s="6">
        <v>92922801</v>
      </c>
      <c r="J108" s="6">
        <f>J110+J109</f>
        <v>91686578</v>
      </c>
      <c r="K108" s="18"/>
      <c r="L108" s="4"/>
    </row>
    <row r="109" spans="1:12">
      <c r="A109" s="99"/>
      <c r="B109" s="4" t="s">
        <v>190</v>
      </c>
      <c r="C109" s="4" t="s">
        <v>10</v>
      </c>
      <c r="D109" s="8">
        <v>23632838</v>
      </c>
      <c r="E109" s="8">
        <v>30295810</v>
      </c>
      <c r="F109" s="8">
        <v>30389272</v>
      </c>
      <c r="G109" s="8">
        <v>30468563</v>
      </c>
      <c r="H109" s="8">
        <v>32276773</v>
      </c>
      <c r="I109" s="8">
        <v>32202313</v>
      </c>
      <c r="J109" s="8">
        <v>31789060</v>
      </c>
      <c r="K109" s="11"/>
      <c r="L109" s="4"/>
    </row>
    <row r="110" spans="1:12">
      <c r="A110" s="99"/>
      <c r="B110" s="4" t="s">
        <v>190</v>
      </c>
      <c r="C110" s="4" t="s">
        <v>11</v>
      </c>
      <c r="D110" s="8">
        <v>43707948</v>
      </c>
      <c r="E110" s="8">
        <v>52525534</v>
      </c>
      <c r="F110" s="8">
        <v>51752840</v>
      </c>
      <c r="G110" s="8">
        <v>57377202</v>
      </c>
      <c r="H110" s="8">
        <v>61877383</v>
      </c>
      <c r="I110" s="8">
        <v>60720488</v>
      </c>
      <c r="J110" s="8">
        <v>59897518</v>
      </c>
      <c r="K110" s="11"/>
      <c r="L110" s="4"/>
    </row>
    <row r="111" spans="1:12">
      <c r="A111" s="99"/>
      <c r="B111" s="5" t="s">
        <v>196</v>
      </c>
      <c r="C111" s="5" t="s">
        <v>9</v>
      </c>
      <c r="D111" s="8"/>
      <c r="E111" s="8"/>
      <c r="F111" s="8"/>
      <c r="G111" s="8"/>
      <c r="H111" s="8"/>
      <c r="I111" s="8"/>
      <c r="J111" s="6">
        <f>J114+J113+J112</f>
        <v>961706</v>
      </c>
      <c r="K111" s="11"/>
      <c r="L111" s="4"/>
    </row>
    <row r="112" spans="1:12">
      <c r="A112" s="99"/>
      <c r="B112" s="4" t="s">
        <v>191</v>
      </c>
      <c r="C112" s="4" t="s">
        <v>10</v>
      </c>
      <c r="D112" s="8"/>
      <c r="E112" s="8"/>
      <c r="F112" s="8"/>
      <c r="G112" s="8"/>
      <c r="H112" s="8"/>
      <c r="I112" s="8"/>
      <c r="J112" s="8">
        <v>896436</v>
      </c>
      <c r="K112" s="11"/>
      <c r="L112" s="4"/>
    </row>
    <row r="113" spans="1:12">
      <c r="A113" s="99"/>
      <c r="B113" s="4" t="s">
        <v>192</v>
      </c>
      <c r="C113" s="4" t="s">
        <v>10</v>
      </c>
      <c r="D113" s="8"/>
      <c r="E113" s="8"/>
      <c r="F113" s="8"/>
      <c r="G113" s="8"/>
      <c r="H113" s="8"/>
      <c r="I113" s="8"/>
      <c r="J113" s="8">
        <v>30581</v>
      </c>
      <c r="K113" s="11"/>
      <c r="L113" s="4"/>
    </row>
    <row r="114" spans="1:12">
      <c r="A114" s="99"/>
      <c r="B114" s="4" t="s">
        <v>195</v>
      </c>
      <c r="C114" s="4" t="s">
        <v>10</v>
      </c>
      <c r="D114" s="8"/>
      <c r="E114" s="8"/>
      <c r="F114" s="8"/>
      <c r="G114" s="8"/>
      <c r="H114" s="8"/>
      <c r="I114" s="8"/>
      <c r="J114" s="8">
        <v>34689</v>
      </c>
      <c r="K114" s="11"/>
      <c r="L114" s="4"/>
    </row>
    <row r="115" spans="1:12">
      <c r="A115" s="99"/>
      <c r="B115" s="5" t="s">
        <v>53</v>
      </c>
      <c r="C115" s="5" t="s">
        <v>9</v>
      </c>
      <c r="D115" s="6">
        <v>1348</v>
      </c>
      <c r="E115" s="6">
        <v>114381</v>
      </c>
      <c r="F115" s="6">
        <v>2581966</v>
      </c>
      <c r="G115" s="6">
        <v>7339902</v>
      </c>
      <c r="H115" s="6">
        <v>9004768</v>
      </c>
      <c r="I115" s="6">
        <v>14753697</v>
      </c>
      <c r="J115" s="6">
        <v>22799535</v>
      </c>
      <c r="K115" s="18"/>
      <c r="L115" s="4"/>
    </row>
    <row r="116" spans="1:12">
      <c r="A116" s="99"/>
      <c r="B116" s="4" t="s">
        <v>53</v>
      </c>
      <c r="C116" s="4" t="s">
        <v>10</v>
      </c>
      <c r="D116" s="8">
        <v>1348</v>
      </c>
      <c r="E116" s="8">
        <v>114381</v>
      </c>
      <c r="F116" s="8">
        <v>1227548</v>
      </c>
      <c r="G116" s="8">
        <v>3231208</v>
      </c>
      <c r="H116" s="8">
        <v>4464100</v>
      </c>
      <c r="I116" s="8">
        <v>10448746</v>
      </c>
      <c r="J116" s="8">
        <v>18644235</v>
      </c>
      <c r="K116" s="11"/>
      <c r="L116" s="4"/>
    </row>
    <row r="117" spans="1:12">
      <c r="A117" s="99"/>
      <c r="B117" s="4" t="s">
        <v>53</v>
      </c>
      <c r="C117" s="4" t="s">
        <v>11</v>
      </c>
      <c r="D117" s="12" t="s">
        <v>12</v>
      </c>
      <c r="E117" s="12" t="s">
        <v>12</v>
      </c>
      <c r="F117" s="8">
        <v>1354418</v>
      </c>
      <c r="G117" s="8">
        <v>4108694</v>
      </c>
      <c r="H117" s="8">
        <v>4540668</v>
      </c>
      <c r="I117" s="8">
        <v>4304951</v>
      </c>
      <c r="J117" s="8">
        <v>4155300</v>
      </c>
      <c r="K117" s="11"/>
      <c r="L117" s="4"/>
    </row>
    <row r="118" spans="1:12">
      <c r="A118" s="99"/>
      <c r="B118" s="5" t="s">
        <v>54</v>
      </c>
      <c r="C118" s="5" t="s">
        <v>9</v>
      </c>
      <c r="D118" s="29">
        <v>2.0000000000000002E-5</v>
      </c>
      <c r="E118" s="29">
        <v>1.4E-3</v>
      </c>
      <c r="F118" s="25">
        <v>0.03</v>
      </c>
      <c r="G118" s="25">
        <v>0.08</v>
      </c>
      <c r="H118" s="25">
        <v>0.1</v>
      </c>
      <c r="I118" s="25">
        <f t="shared" ref="I118:J120" si="2">I115/I108</f>
        <v>0.15877370076263628</v>
      </c>
      <c r="J118" s="25">
        <f>J115/(J108+J111)</f>
        <v>0.2460869647623479</v>
      </c>
      <c r="K118" s="18"/>
      <c r="L118" s="4"/>
    </row>
    <row r="119" spans="1:12">
      <c r="A119" s="99"/>
      <c r="B119" s="4" t="s">
        <v>54</v>
      </c>
      <c r="C119" s="4" t="s">
        <v>10</v>
      </c>
      <c r="D119" s="30">
        <v>6.0000000000000002E-5</v>
      </c>
      <c r="E119" s="30">
        <v>3.8E-3</v>
      </c>
      <c r="F119" s="26">
        <v>0.04</v>
      </c>
      <c r="G119" s="26">
        <v>0.11</v>
      </c>
      <c r="H119" s="26">
        <v>0.14000000000000001</v>
      </c>
      <c r="I119" s="26">
        <f t="shared" si="2"/>
        <v>0.32447190982834057</v>
      </c>
      <c r="J119" s="26">
        <f>J116/(J109+J111)</f>
        <v>0.56927630333898149</v>
      </c>
      <c r="K119" s="11"/>
      <c r="L119" s="4"/>
    </row>
    <row r="120" spans="1:12">
      <c r="A120" s="99"/>
      <c r="B120" s="4" t="s">
        <v>54</v>
      </c>
      <c r="C120" s="4" t="s">
        <v>11</v>
      </c>
      <c r="D120" s="12">
        <v>0</v>
      </c>
      <c r="E120" s="12">
        <v>0</v>
      </c>
      <c r="F120" s="26">
        <v>0.03</v>
      </c>
      <c r="G120" s="26">
        <v>7.0000000000000007E-2</v>
      </c>
      <c r="H120" s="26">
        <v>7.0000000000000007E-2</v>
      </c>
      <c r="I120" s="26">
        <f t="shared" si="2"/>
        <v>7.0897832705165351E-2</v>
      </c>
      <c r="J120" s="26">
        <f t="shared" si="2"/>
        <v>6.9373492237190859E-2</v>
      </c>
      <c r="K120" s="11"/>
      <c r="L120" s="4"/>
    </row>
    <row r="121" spans="1:12">
      <c r="A121" s="99"/>
      <c r="B121" s="5" t="s">
        <v>55</v>
      </c>
      <c r="C121" s="5" t="s">
        <v>9</v>
      </c>
      <c r="D121" s="6">
        <v>6895953</v>
      </c>
      <c r="E121" s="6">
        <v>9109960</v>
      </c>
      <c r="F121" s="6">
        <v>11338040</v>
      </c>
      <c r="G121" s="6">
        <v>10676941</v>
      </c>
      <c r="H121" s="6">
        <v>10464031</v>
      </c>
      <c r="I121" s="6">
        <v>9197129</v>
      </c>
      <c r="J121" s="6">
        <f>J123+J122</f>
        <v>6484393</v>
      </c>
      <c r="K121" s="18"/>
      <c r="L121" s="4"/>
    </row>
    <row r="122" spans="1:12">
      <c r="A122" s="99"/>
      <c r="B122" s="4" t="s">
        <v>55</v>
      </c>
      <c r="C122" s="4" t="s">
        <v>10</v>
      </c>
      <c r="D122" s="8">
        <v>3550074</v>
      </c>
      <c r="E122" s="8">
        <v>4864955</v>
      </c>
      <c r="F122" s="8">
        <v>6713330</v>
      </c>
      <c r="G122" s="8">
        <v>6233265</v>
      </c>
      <c r="H122" s="8">
        <v>6388749</v>
      </c>
      <c r="I122" s="8">
        <v>4900429</v>
      </c>
      <c r="J122" s="8">
        <f>2155493+191510</f>
        <v>2347003</v>
      </c>
      <c r="K122" s="11"/>
      <c r="L122" s="4"/>
    </row>
    <row r="123" spans="1:12">
      <c r="A123" s="99"/>
      <c r="B123" s="4" t="s">
        <v>55</v>
      </c>
      <c r="C123" s="4" t="s">
        <v>11</v>
      </c>
      <c r="D123" s="8">
        <v>3345879</v>
      </c>
      <c r="E123" s="8">
        <v>4245006</v>
      </c>
      <c r="F123" s="8">
        <v>4624710</v>
      </c>
      <c r="G123" s="8">
        <v>4443676</v>
      </c>
      <c r="H123" s="8">
        <v>4075282</v>
      </c>
      <c r="I123" s="8">
        <v>4296700</v>
      </c>
      <c r="J123" s="8">
        <f>4328900-191510</f>
        <v>4137390</v>
      </c>
      <c r="K123" s="11"/>
      <c r="L123" s="4"/>
    </row>
    <row r="124" spans="1:12">
      <c r="A124" s="99"/>
      <c r="B124" s="5" t="s">
        <v>56</v>
      </c>
      <c r="C124" s="5" t="s">
        <v>9</v>
      </c>
      <c r="D124" s="25">
        <v>0.1</v>
      </c>
      <c r="E124" s="25">
        <v>0.11</v>
      </c>
      <c r="F124" s="25">
        <v>0.14000000000000001</v>
      </c>
      <c r="G124" s="25">
        <v>0.12</v>
      </c>
      <c r="H124" s="25">
        <v>0.11</v>
      </c>
      <c r="I124" s="25">
        <f t="shared" ref="I124:J126" si="3">I121/I108</f>
        <v>9.8976019889886871E-2</v>
      </c>
      <c r="J124" s="25">
        <f>J121/(J108+J111)</f>
        <v>6.9989348102766802E-2</v>
      </c>
      <c r="K124" s="18"/>
      <c r="L124" s="4"/>
    </row>
    <row r="125" spans="1:12">
      <c r="A125" s="99"/>
      <c r="B125" s="4" t="s">
        <v>56</v>
      </c>
      <c r="C125" s="4" t="s">
        <v>10</v>
      </c>
      <c r="D125" s="26">
        <v>0.15</v>
      </c>
      <c r="E125" s="26">
        <v>0.16</v>
      </c>
      <c r="F125" s="26">
        <v>0.22</v>
      </c>
      <c r="G125" s="26">
        <v>0.2</v>
      </c>
      <c r="H125" s="26">
        <v>0.2</v>
      </c>
      <c r="I125" s="26">
        <f t="shared" si="3"/>
        <v>0.15217630485114533</v>
      </c>
      <c r="J125" s="26">
        <f>J122/(J109+J111)</f>
        <v>7.1662537602937282E-2</v>
      </c>
      <c r="K125" s="11"/>
      <c r="L125" s="4"/>
    </row>
    <row r="126" spans="1:12">
      <c r="A126" s="99"/>
      <c r="B126" s="4" t="s">
        <v>56</v>
      </c>
      <c r="C126" s="4" t="s">
        <v>11</v>
      </c>
      <c r="D126" s="26">
        <v>0.08</v>
      </c>
      <c r="E126" s="26">
        <v>0.08</v>
      </c>
      <c r="F126" s="26">
        <v>0.09</v>
      </c>
      <c r="G126" s="26">
        <v>0.08</v>
      </c>
      <c r="H126" s="26">
        <v>7.0000000000000007E-2</v>
      </c>
      <c r="I126" s="26">
        <f t="shared" si="3"/>
        <v>7.0761947763002167E-2</v>
      </c>
      <c r="J126" s="26">
        <f t="shared" si="3"/>
        <v>6.9074481516913602E-2</v>
      </c>
      <c r="K126" s="11"/>
      <c r="L126" s="4"/>
    </row>
    <row r="127" spans="1:12">
      <c r="A127" s="99"/>
      <c r="B127" s="5" t="s">
        <v>57</v>
      </c>
      <c r="C127" s="5" t="s">
        <v>9</v>
      </c>
      <c r="D127" s="19"/>
      <c r="E127" s="19"/>
      <c r="F127" s="6">
        <v>13920006</v>
      </c>
      <c r="G127" s="19">
        <v>18016843</v>
      </c>
      <c r="H127" s="6">
        <v>19468799</v>
      </c>
      <c r="I127" s="6">
        <f>I115+I121</f>
        <v>23950826</v>
      </c>
      <c r="J127" s="6">
        <f>J121+J115</f>
        <v>29283928</v>
      </c>
      <c r="K127" s="18"/>
      <c r="L127" s="4"/>
    </row>
    <row r="128" spans="1:12">
      <c r="A128" s="99"/>
      <c r="B128" s="4" t="s">
        <v>57</v>
      </c>
      <c r="C128" s="4" t="s">
        <v>10</v>
      </c>
      <c r="D128" s="12"/>
      <c r="E128" s="12"/>
      <c r="F128" s="8">
        <v>7940878</v>
      </c>
      <c r="G128" s="12">
        <v>9464473</v>
      </c>
      <c r="H128" s="8">
        <v>10852849</v>
      </c>
      <c r="I128" s="8">
        <f>I116+I122</f>
        <v>15349175</v>
      </c>
      <c r="J128" s="8">
        <f>J122+J116</f>
        <v>20991238</v>
      </c>
      <c r="K128" s="11"/>
      <c r="L128" s="4"/>
    </row>
    <row r="129" spans="1:12">
      <c r="A129" s="99"/>
      <c r="B129" s="4" t="s">
        <v>57</v>
      </c>
      <c r="C129" s="4" t="s">
        <v>11</v>
      </c>
      <c r="D129" s="12"/>
      <c r="E129" s="12"/>
      <c r="F129" s="8">
        <v>5979128</v>
      </c>
      <c r="G129" s="8">
        <v>8552370</v>
      </c>
      <c r="H129" s="8">
        <v>8615950</v>
      </c>
      <c r="I129" s="8">
        <f>I117+I123</f>
        <v>8601651</v>
      </c>
      <c r="J129" s="8">
        <f>J123+J117</f>
        <v>8292690</v>
      </c>
      <c r="K129" s="11"/>
      <c r="L129" s="4"/>
    </row>
    <row r="130" spans="1:12">
      <c r="A130" s="99"/>
      <c r="B130" s="5" t="s">
        <v>58</v>
      </c>
      <c r="C130" s="5" t="s">
        <v>9</v>
      </c>
      <c r="D130" s="19"/>
      <c r="E130" s="19"/>
      <c r="F130" s="25">
        <v>0.17</v>
      </c>
      <c r="G130" s="25">
        <v>0.21</v>
      </c>
      <c r="H130" s="25">
        <v>0.21</v>
      </c>
      <c r="I130" s="25">
        <f t="shared" ref="I130:J132" si="4">I127/I108</f>
        <v>0.25774972065252316</v>
      </c>
      <c r="J130" s="25">
        <f>J127/(J108+J111)</f>
        <v>0.31607631286511467</v>
      </c>
      <c r="K130" s="18"/>
      <c r="L130" s="4"/>
    </row>
    <row r="131" spans="1:12">
      <c r="A131" s="99"/>
      <c r="B131" s="4" t="s">
        <v>58</v>
      </c>
      <c r="C131" s="4" t="s">
        <v>10</v>
      </c>
      <c r="D131" s="12"/>
      <c r="E131" s="12"/>
      <c r="F131" s="26">
        <v>0.26</v>
      </c>
      <c r="G131" s="26">
        <v>0.31</v>
      </c>
      <c r="H131" s="26">
        <v>0.34</v>
      </c>
      <c r="I131" s="26">
        <f t="shared" si="4"/>
        <v>0.47664821467948593</v>
      </c>
      <c r="J131" s="26">
        <f>J128/(J109+J111)</f>
        <v>0.64093884094191877</v>
      </c>
      <c r="K131" s="11"/>
      <c r="L131" s="4"/>
    </row>
    <row r="132" spans="1:12">
      <c r="A132" s="99"/>
      <c r="B132" s="4" t="s">
        <v>58</v>
      </c>
      <c r="C132" s="4" t="s">
        <v>11</v>
      </c>
      <c r="D132" s="12"/>
      <c r="E132" s="12"/>
      <c r="F132" s="26">
        <v>0.12</v>
      </c>
      <c r="G132" s="26">
        <v>0.15</v>
      </c>
      <c r="H132" s="26">
        <v>0.14000000000000001</v>
      </c>
      <c r="I132" s="26">
        <f t="shared" si="4"/>
        <v>0.14165978046816752</v>
      </c>
      <c r="J132" s="26">
        <f t="shared" si="4"/>
        <v>0.13844797375410448</v>
      </c>
      <c r="K132" s="11"/>
      <c r="L132" s="4"/>
    </row>
    <row r="133" spans="1:12">
      <c r="A133" s="99"/>
      <c r="B133" s="5" t="s">
        <v>59</v>
      </c>
      <c r="C133" s="5" t="s">
        <v>9</v>
      </c>
      <c r="D133" s="6">
        <v>4559952</v>
      </c>
      <c r="E133" s="6">
        <v>4802000</v>
      </c>
      <c r="F133" s="6">
        <v>4660979</v>
      </c>
      <c r="G133" s="6">
        <v>4575557</v>
      </c>
      <c r="H133" s="6">
        <v>5000001</v>
      </c>
      <c r="I133" s="57">
        <v>4864699</v>
      </c>
      <c r="J133" s="57">
        <v>4804351</v>
      </c>
      <c r="K133" s="18"/>
      <c r="L133" s="4"/>
    </row>
    <row r="134" spans="1:12">
      <c r="A134" s="99"/>
      <c r="B134" s="4" t="s">
        <v>59</v>
      </c>
      <c r="C134" s="4" t="s">
        <v>10</v>
      </c>
      <c r="D134" s="8">
        <v>4559952</v>
      </c>
      <c r="E134" s="8">
        <v>4802000</v>
      </c>
      <c r="F134" s="8">
        <v>4660979</v>
      </c>
      <c r="G134" s="8">
        <v>4575557</v>
      </c>
      <c r="H134" s="8">
        <v>5000001</v>
      </c>
      <c r="I134" s="58">
        <v>4864699</v>
      </c>
      <c r="J134" s="58">
        <v>4804351</v>
      </c>
      <c r="K134" s="11"/>
      <c r="L134" s="4"/>
    </row>
    <row r="135" spans="1:12">
      <c r="A135" s="99"/>
      <c r="B135" s="5" t="s">
        <v>60</v>
      </c>
      <c r="C135" s="5" t="s">
        <v>9</v>
      </c>
      <c r="D135" s="6">
        <v>46827090</v>
      </c>
      <c r="E135" s="6">
        <v>47800000</v>
      </c>
      <c r="F135" s="6">
        <v>46684750</v>
      </c>
      <c r="G135" s="6">
        <v>47369944</v>
      </c>
      <c r="H135" s="6">
        <v>47286867</v>
      </c>
      <c r="I135" s="57">
        <v>47232281</v>
      </c>
      <c r="J135" s="57">
        <v>45782648</v>
      </c>
      <c r="K135" s="18"/>
      <c r="L135" s="4"/>
    </row>
    <row r="136" spans="1:12">
      <c r="A136" s="99"/>
      <c r="B136" s="4" t="s">
        <v>60</v>
      </c>
      <c r="C136" s="4" t="s">
        <v>10</v>
      </c>
      <c r="D136" s="8">
        <v>46827090</v>
      </c>
      <c r="E136" s="8">
        <v>47800000</v>
      </c>
      <c r="F136" s="8">
        <v>46684750</v>
      </c>
      <c r="G136" s="8">
        <v>47369944</v>
      </c>
      <c r="H136" s="8">
        <v>47286867</v>
      </c>
      <c r="I136" s="58">
        <v>47232281</v>
      </c>
      <c r="J136" s="58">
        <v>45782648</v>
      </c>
      <c r="K136" s="11"/>
      <c r="L136" s="4"/>
    </row>
    <row r="137" spans="1:12">
      <c r="A137" s="99"/>
      <c r="B137" s="5" t="s">
        <v>61</v>
      </c>
      <c r="C137" s="5" t="s">
        <v>9</v>
      </c>
      <c r="D137" s="6">
        <v>334774</v>
      </c>
      <c r="E137" s="6">
        <v>351941</v>
      </c>
      <c r="F137" s="6">
        <v>378200</v>
      </c>
      <c r="G137" s="6">
        <v>371829</v>
      </c>
      <c r="H137" s="6">
        <v>380527</v>
      </c>
      <c r="I137" s="57">
        <f>I139+I138</f>
        <v>400644</v>
      </c>
      <c r="J137" s="57">
        <v>382911</v>
      </c>
      <c r="K137" s="18"/>
      <c r="L137" s="4"/>
    </row>
    <row r="138" spans="1:12">
      <c r="A138" s="99"/>
      <c r="B138" s="4" t="s">
        <v>61</v>
      </c>
      <c r="C138" s="4" t="s">
        <v>10</v>
      </c>
      <c r="D138" s="12">
        <v>77035</v>
      </c>
      <c r="E138" s="12">
        <v>86154</v>
      </c>
      <c r="F138" s="12">
        <v>83406</v>
      </c>
      <c r="G138" s="12">
        <v>68402</v>
      </c>
      <c r="H138" s="12">
        <v>69147</v>
      </c>
      <c r="I138" s="58">
        <v>77698</v>
      </c>
      <c r="J138" s="58">
        <v>95792</v>
      </c>
      <c r="K138" s="11"/>
      <c r="L138" s="4"/>
    </row>
    <row r="139" spans="1:12">
      <c r="A139" s="99"/>
      <c r="B139" s="4" t="s">
        <v>61</v>
      </c>
      <c r="C139" s="4" t="s">
        <v>11</v>
      </c>
      <c r="D139" s="12">
        <v>257739</v>
      </c>
      <c r="E139" s="12">
        <v>265787</v>
      </c>
      <c r="F139" s="12">
        <v>294794</v>
      </c>
      <c r="G139" s="12">
        <v>303427</v>
      </c>
      <c r="H139" s="12">
        <v>311380</v>
      </c>
      <c r="I139" s="58">
        <v>322946</v>
      </c>
      <c r="J139" s="58">
        <v>287119</v>
      </c>
      <c r="K139" s="11"/>
      <c r="L139" s="4"/>
    </row>
    <row r="140" spans="1:12">
      <c r="A140" s="99"/>
      <c r="B140" s="5" t="s">
        <v>62</v>
      </c>
      <c r="C140" s="5" t="s">
        <v>9</v>
      </c>
      <c r="D140" s="19"/>
      <c r="E140" s="19"/>
      <c r="F140" s="19"/>
      <c r="G140" s="19">
        <v>160800</v>
      </c>
      <c r="H140" s="19">
        <v>167529</v>
      </c>
      <c r="I140" s="57">
        <v>230465</v>
      </c>
      <c r="J140" s="57">
        <v>259400</v>
      </c>
      <c r="K140" s="18"/>
      <c r="L140" s="4"/>
    </row>
    <row r="141" spans="1:12">
      <c r="A141" s="99"/>
      <c r="B141" s="4" t="s">
        <v>62</v>
      </c>
      <c r="C141" s="4" t="s">
        <v>10</v>
      </c>
      <c r="D141" s="12"/>
      <c r="E141" s="12"/>
      <c r="F141" s="12"/>
      <c r="G141" s="12">
        <v>0</v>
      </c>
      <c r="H141" s="12">
        <v>0</v>
      </c>
      <c r="I141" s="58">
        <v>57932</v>
      </c>
      <c r="J141" s="58">
        <v>93794</v>
      </c>
      <c r="K141" s="11"/>
      <c r="L141" s="4"/>
    </row>
    <row r="142" spans="1:12">
      <c r="A142" s="99"/>
      <c r="B142" s="4" t="s">
        <v>62</v>
      </c>
      <c r="C142" s="4" t="s">
        <v>11</v>
      </c>
      <c r="D142" s="12"/>
      <c r="E142" s="12"/>
      <c r="F142" s="12"/>
      <c r="G142" s="12">
        <v>160800</v>
      </c>
      <c r="H142" s="12">
        <v>167529</v>
      </c>
      <c r="I142" s="58">
        <v>172533</v>
      </c>
      <c r="J142" s="58">
        <v>165606</v>
      </c>
      <c r="K142" s="11"/>
      <c r="L142" s="4"/>
    </row>
    <row r="143" spans="1:12">
      <c r="A143" s="99"/>
      <c r="B143" s="5" t="s">
        <v>63</v>
      </c>
      <c r="C143" s="5" t="s">
        <v>9</v>
      </c>
      <c r="D143" s="19"/>
      <c r="E143" s="19"/>
      <c r="F143" s="19"/>
      <c r="G143" s="25">
        <v>0.43</v>
      </c>
      <c r="H143" s="25">
        <v>0.44</v>
      </c>
      <c r="I143" s="25">
        <f t="shared" ref="I143:J145" si="5">I140/I137</f>
        <v>0.57523636944519319</v>
      </c>
      <c r="J143" s="25">
        <f t="shared" si="5"/>
        <v>0.6774420165521492</v>
      </c>
      <c r="K143" s="18"/>
      <c r="L143" s="4"/>
    </row>
    <row r="144" spans="1:12">
      <c r="A144" s="99"/>
      <c r="B144" s="4" t="s">
        <v>63</v>
      </c>
      <c r="C144" s="4" t="s">
        <v>10</v>
      </c>
      <c r="D144" s="12"/>
      <c r="E144" s="12"/>
      <c r="F144" s="12"/>
      <c r="G144" s="12">
        <v>0</v>
      </c>
      <c r="H144" s="12">
        <v>0</v>
      </c>
      <c r="I144" s="59">
        <f t="shared" si="5"/>
        <v>0.74560477747174958</v>
      </c>
      <c r="J144" s="59">
        <f t="shared" si="5"/>
        <v>0.97914230833472526</v>
      </c>
      <c r="K144" s="11"/>
      <c r="L144" s="4"/>
    </row>
    <row r="145" spans="1:20">
      <c r="A145" s="99"/>
      <c r="B145" s="4" t="s">
        <v>63</v>
      </c>
      <c r="C145" s="4" t="s">
        <v>11</v>
      </c>
      <c r="D145" s="12"/>
      <c r="E145" s="12"/>
      <c r="F145" s="12"/>
      <c r="G145" s="26">
        <v>0.53</v>
      </c>
      <c r="H145" s="26">
        <v>0.54</v>
      </c>
      <c r="I145" s="26">
        <f t="shared" si="5"/>
        <v>0.5342472116081326</v>
      </c>
      <c r="J145" s="82">
        <f t="shared" si="5"/>
        <v>0.5767852353902041</v>
      </c>
      <c r="K145" s="4"/>
      <c r="L145" s="4"/>
    </row>
    <row r="146" spans="1:20">
      <c r="A146" s="99"/>
      <c r="B146" s="84" t="s">
        <v>178</v>
      </c>
      <c r="C146" s="85" t="s">
        <v>9</v>
      </c>
      <c r="D146" s="12"/>
      <c r="E146" s="12"/>
      <c r="F146" s="12"/>
      <c r="G146" s="26"/>
      <c r="H146" s="26"/>
      <c r="I146" s="90">
        <v>6799737</v>
      </c>
      <c r="J146" s="91">
        <v>15623043.619999999</v>
      </c>
      <c r="K146" s="4"/>
      <c r="L146" s="70" t="s">
        <v>181</v>
      </c>
      <c r="M146" s="71"/>
      <c r="N146" s="71"/>
      <c r="O146" s="71"/>
      <c r="P146" s="71"/>
    </row>
    <row r="147" spans="1:20">
      <c r="A147" s="99"/>
      <c r="B147" s="4"/>
      <c r="C147" s="4" t="s">
        <v>10</v>
      </c>
      <c r="D147" s="12"/>
      <c r="E147" s="12"/>
      <c r="F147" s="12"/>
      <c r="G147" s="26"/>
      <c r="H147" s="26"/>
      <c r="I147" s="86">
        <v>1655684</v>
      </c>
      <c r="J147" s="87">
        <v>11217416.619999999</v>
      </c>
      <c r="K147" s="4"/>
      <c r="L147" s="4"/>
    </row>
    <row r="148" spans="1:20">
      <c r="A148" s="99"/>
      <c r="B148" s="4"/>
      <c r="C148" s="4" t="s">
        <v>11</v>
      </c>
      <c r="D148" s="12"/>
      <c r="E148" s="12"/>
      <c r="F148" s="12"/>
      <c r="G148" s="26"/>
      <c r="H148" s="26"/>
      <c r="I148" s="86">
        <v>5144053</v>
      </c>
      <c r="J148" s="86">
        <v>4405627</v>
      </c>
      <c r="K148" s="11"/>
      <c r="L148" s="4"/>
    </row>
    <row r="149" spans="1:20">
      <c r="A149" s="99"/>
      <c r="B149" s="4" t="s">
        <v>179</v>
      </c>
      <c r="C149" s="5" t="s">
        <v>9</v>
      </c>
      <c r="D149" s="12"/>
      <c r="E149" s="12"/>
      <c r="F149" s="12"/>
      <c r="G149" s="26"/>
      <c r="H149" s="26"/>
      <c r="I149" s="90">
        <v>3096730</v>
      </c>
      <c r="J149" s="90">
        <v>6862223.5099999998</v>
      </c>
      <c r="K149" s="11"/>
      <c r="L149" s="4"/>
    </row>
    <row r="150" spans="1:20">
      <c r="A150" s="99"/>
      <c r="B150" s="4"/>
      <c r="C150" s="4" t="s">
        <v>10</v>
      </c>
      <c r="D150" s="12"/>
      <c r="E150" s="12"/>
      <c r="F150" s="12"/>
      <c r="G150" s="26"/>
      <c r="H150" s="26"/>
      <c r="I150" s="86">
        <v>1655684</v>
      </c>
      <c r="J150" s="86">
        <v>5164574.47</v>
      </c>
      <c r="K150" s="11"/>
      <c r="L150" s="4"/>
    </row>
    <row r="151" spans="1:20">
      <c r="A151" s="99"/>
      <c r="B151" s="4"/>
      <c r="C151" s="4" t="s">
        <v>11</v>
      </c>
      <c r="D151" s="12"/>
      <c r="E151" s="12"/>
      <c r="F151" s="12"/>
      <c r="G151" s="26"/>
      <c r="H151" s="26"/>
      <c r="I151" s="88">
        <v>1441046</v>
      </c>
      <c r="J151" s="87">
        <v>1697649.04</v>
      </c>
      <c r="K151" s="4"/>
      <c r="L151" s="4"/>
    </row>
    <row r="152" spans="1:20">
      <c r="A152" s="99"/>
      <c r="B152" s="4" t="s">
        <v>180</v>
      </c>
      <c r="C152" s="5" t="s">
        <v>9</v>
      </c>
      <c r="D152" s="12"/>
      <c r="E152" s="12"/>
      <c r="F152" s="12"/>
      <c r="G152" s="26"/>
      <c r="H152" s="26"/>
      <c r="I152" s="4"/>
      <c r="J152" s="90">
        <v>866361.52</v>
      </c>
      <c r="K152" s="11"/>
      <c r="L152" s="4"/>
    </row>
    <row r="153" spans="1:20">
      <c r="A153" s="99"/>
      <c r="B153" s="4"/>
      <c r="C153" s="4" t="s">
        <v>10</v>
      </c>
      <c r="D153" s="4"/>
      <c r="E153" s="4"/>
      <c r="F153" s="4"/>
      <c r="G153" s="4"/>
      <c r="H153" s="4"/>
      <c r="I153" s="4"/>
      <c r="J153" s="89">
        <v>367930.32</v>
      </c>
      <c r="K153" s="11"/>
      <c r="L153" s="4"/>
    </row>
    <row r="154" spans="1:20" ht="16" thickBot="1">
      <c r="A154" s="100"/>
      <c r="B154" s="4"/>
      <c r="C154" s="4" t="s">
        <v>11</v>
      </c>
      <c r="D154" s="4"/>
      <c r="E154" s="4"/>
      <c r="F154" s="4"/>
      <c r="G154" s="4"/>
      <c r="H154" s="13"/>
      <c r="I154" s="4"/>
      <c r="J154" s="89">
        <v>498431.2</v>
      </c>
      <c r="K154" s="15"/>
      <c r="L154" s="4"/>
    </row>
    <row r="155" spans="1:20">
      <c r="A155" s="107" t="s">
        <v>64</v>
      </c>
      <c r="B155" s="32"/>
      <c r="C155" s="32"/>
      <c r="D155" s="33"/>
      <c r="E155" s="33"/>
      <c r="F155" s="33"/>
      <c r="G155" s="33"/>
      <c r="H155" s="83"/>
      <c r="I155" s="33"/>
      <c r="J155" s="33"/>
      <c r="K155" s="34"/>
      <c r="L155" s="4"/>
    </row>
    <row r="156" spans="1:20">
      <c r="A156" s="108"/>
      <c r="B156" s="5" t="s">
        <v>171</v>
      </c>
      <c r="C156" s="5" t="s">
        <v>9</v>
      </c>
      <c r="D156" s="19">
        <v>229</v>
      </c>
      <c r="E156" s="19">
        <v>260</v>
      </c>
      <c r="F156" s="19">
        <v>359</v>
      </c>
      <c r="G156" s="19">
        <v>165.4</v>
      </c>
      <c r="H156" s="19">
        <f>H162+H159</f>
        <v>105.6</v>
      </c>
      <c r="I156" s="19">
        <v>84.9</v>
      </c>
      <c r="J156" s="93">
        <f>J158+J157</f>
        <v>49.449999999999996</v>
      </c>
      <c r="K156" s="18">
        <v>801</v>
      </c>
      <c r="L156" s="35" t="s">
        <v>65</v>
      </c>
      <c r="M156" s="71"/>
      <c r="N156" s="71"/>
      <c r="O156" s="71"/>
      <c r="P156" s="71"/>
      <c r="Q156" s="71"/>
      <c r="R156" s="71"/>
      <c r="S156" s="71"/>
      <c r="T156" s="71"/>
    </row>
    <row r="157" spans="1:20">
      <c r="A157" s="108"/>
      <c r="B157" s="5" t="s">
        <v>171</v>
      </c>
      <c r="C157" s="5" t="s">
        <v>10</v>
      </c>
      <c r="D157" s="19">
        <v>70</v>
      </c>
      <c r="E157" s="19">
        <v>87</v>
      </c>
      <c r="F157" s="19">
        <v>105</v>
      </c>
      <c r="G157" s="19">
        <v>59</v>
      </c>
      <c r="H157" s="19">
        <v>58</v>
      </c>
      <c r="I157" s="19">
        <v>38.200000000000003</v>
      </c>
      <c r="J157" s="93">
        <f>J166+J163+J160</f>
        <v>9.8170000000000002</v>
      </c>
      <c r="K157" s="18"/>
      <c r="L157" s="4"/>
    </row>
    <row r="158" spans="1:20">
      <c r="A158" s="108"/>
      <c r="B158" s="5" t="s">
        <v>171</v>
      </c>
      <c r="C158" s="5" t="s">
        <v>11</v>
      </c>
      <c r="D158" s="19">
        <v>159</v>
      </c>
      <c r="E158" s="19">
        <v>170</v>
      </c>
      <c r="F158" s="19">
        <v>254</v>
      </c>
      <c r="G158" s="19">
        <v>106.4</v>
      </c>
      <c r="H158" s="19">
        <f>H164+H161</f>
        <v>47.6</v>
      </c>
      <c r="I158" s="19">
        <v>46.7</v>
      </c>
      <c r="J158" s="93">
        <f>J167+J164+J161</f>
        <v>39.632999999999996</v>
      </c>
      <c r="K158" s="18"/>
      <c r="L158" s="4"/>
    </row>
    <row r="159" spans="1:20">
      <c r="A159" s="108"/>
      <c r="B159" s="5" t="s">
        <v>66</v>
      </c>
      <c r="C159" s="5" t="s">
        <v>9</v>
      </c>
      <c r="D159" s="19">
        <v>176</v>
      </c>
      <c r="E159" s="19">
        <v>216</v>
      </c>
      <c r="F159" s="19">
        <v>298</v>
      </c>
      <c r="G159" s="19">
        <v>114</v>
      </c>
      <c r="H159" s="19">
        <v>68</v>
      </c>
      <c r="I159" s="19">
        <v>43</v>
      </c>
      <c r="J159" s="93">
        <f>J161+J160</f>
        <v>17.649999999999999</v>
      </c>
      <c r="K159" s="18">
        <v>699</v>
      </c>
      <c r="L159" s="4"/>
    </row>
    <row r="160" spans="1:20">
      <c r="A160" s="108"/>
      <c r="B160" s="5" t="s">
        <v>66</v>
      </c>
      <c r="C160" s="5" t="s">
        <v>10</v>
      </c>
      <c r="D160" s="19">
        <v>70</v>
      </c>
      <c r="E160" s="19">
        <v>87</v>
      </c>
      <c r="F160" s="19">
        <v>105</v>
      </c>
      <c r="G160" s="19">
        <v>59</v>
      </c>
      <c r="H160" s="19">
        <v>58</v>
      </c>
      <c r="I160" s="19">
        <v>33</v>
      </c>
      <c r="J160" s="93">
        <v>8.7170000000000005</v>
      </c>
      <c r="K160" s="18"/>
      <c r="L160" s="4"/>
    </row>
    <row r="161" spans="1:20">
      <c r="A161" s="108"/>
      <c r="B161" s="5" t="s">
        <v>66</v>
      </c>
      <c r="C161" s="5" t="s">
        <v>11</v>
      </c>
      <c r="D161" s="19">
        <v>106</v>
      </c>
      <c r="E161" s="19">
        <v>126</v>
      </c>
      <c r="F161" s="19">
        <v>193</v>
      </c>
      <c r="G161" s="19">
        <v>55</v>
      </c>
      <c r="H161" s="61">
        <v>10</v>
      </c>
      <c r="I161" s="61">
        <v>10</v>
      </c>
      <c r="J161" s="92">
        <v>8.9329999999999998</v>
      </c>
      <c r="K161" s="18"/>
      <c r="L161" s="4"/>
    </row>
    <row r="162" spans="1:20">
      <c r="A162" s="108"/>
      <c r="B162" s="5" t="s">
        <v>67</v>
      </c>
      <c r="C162" s="5" t="s">
        <v>9</v>
      </c>
      <c r="D162" s="19">
        <v>53</v>
      </c>
      <c r="E162" s="19">
        <v>44</v>
      </c>
      <c r="F162" s="19">
        <v>61</v>
      </c>
      <c r="G162" s="19">
        <v>51.4</v>
      </c>
      <c r="H162" s="19">
        <v>37.6</v>
      </c>
      <c r="I162" s="19">
        <v>41.3</v>
      </c>
      <c r="J162" s="19">
        <f>J164+J163</f>
        <v>30.5</v>
      </c>
      <c r="K162" s="18">
        <v>102</v>
      </c>
      <c r="L162" s="35" t="s">
        <v>65</v>
      </c>
      <c r="M162" s="71"/>
      <c r="N162" s="71"/>
      <c r="O162" s="71"/>
      <c r="P162" s="71"/>
      <c r="Q162" s="71"/>
      <c r="R162" s="71"/>
      <c r="S162" s="71"/>
      <c r="T162" s="71"/>
    </row>
    <row r="163" spans="1:20">
      <c r="A163" s="108"/>
      <c r="B163" s="5" t="s">
        <v>67</v>
      </c>
      <c r="C163" s="5" t="s">
        <v>10</v>
      </c>
      <c r="D163" s="12"/>
      <c r="E163" s="12"/>
      <c r="F163" s="12"/>
      <c r="G163" s="12"/>
      <c r="H163" s="12"/>
      <c r="I163" s="19">
        <v>5.2</v>
      </c>
      <c r="J163" s="19">
        <v>0.2</v>
      </c>
      <c r="K163" s="11"/>
    </row>
    <row r="164" spans="1:20">
      <c r="A164" s="108"/>
      <c r="B164" s="5" t="s">
        <v>67</v>
      </c>
      <c r="C164" s="5" t="s">
        <v>11</v>
      </c>
      <c r="D164" s="19">
        <v>53</v>
      </c>
      <c r="E164" s="19">
        <v>44</v>
      </c>
      <c r="F164" s="19">
        <v>61</v>
      </c>
      <c r="G164" s="19">
        <v>51.4</v>
      </c>
      <c r="H164" s="19">
        <v>37.6</v>
      </c>
      <c r="I164" s="19">
        <v>36.1</v>
      </c>
      <c r="J164" s="19">
        <v>30.3</v>
      </c>
      <c r="K164" s="11"/>
    </row>
    <row r="165" spans="1:20">
      <c r="A165" s="108"/>
      <c r="B165" s="5" t="s">
        <v>137</v>
      </c>
      <c r="C165" s="5" t="s">
        <v>9</v>
      </c>
      <c r="D165" s="12"/>
      <c r="E165" s="12"/>
      <c r="F165" s="12"/>
      <c r="G165" s="12"/>
      <c r="H165" s="12"/>
      <c r="I165" s="19">
        <v>0.6</v>
      </c>
      <c r="J165" s="19">
        <f>J167+J166</f>
        <v>1.3</v>
      </c>
      <c r="K165" s="11"/>
    </row>
    <row r="166" spans="1:20">
      <c r="A166" s="108"/>
      <c r="B166" s="5" t="s">
        <v>137</v>
      </c>
      <c r="C166" s="5" t="s">
        <v>10</v>
      </c>
      <c r="D166" s="12"/>
      <c r="E166" s="12"/>
      <c r="F166" s="12"/>
      <c r="G166" s="12"/>
      <c r="H166" s="12"/>
      <c r="I166" s="19"/>
      <c r="J166" s="19">
        <v>0.9</v>
      </c>
      <c r="K166" s="11"/>
    </row>
    <row r="167" spans="1:20" ht="16" thickBot="1">
      <c r="A167" s="109"/>
      <c r="B167" s="36" t="s">
        <v>137</v>
      </c>
      <c r="C167" s="36" t="s">
        <v>11</v>
      </c>
      <c r="D167" s="13"/>
      <c r="E167" s="13"/>
      <c r="F167" s="13"/>
      <c r="G167" s="13"/>
      <c r="H167" s="13"/>
      <c r="I167" s="36">
        <v>0.6</v>
      </c>
      <c r="J167" s="36">
        <v>0.4</v>
      </c>
      <c r="K167" s="38"/>
    </row>
    <row r="168" spans="1:20">
      <c r="A168" s="99" t="s">
        <v>68</v>
      </c>
      <c r="B168" s="2"/>
      <c r="C168" s="2"/>
      <c r="D168" s="39"/>
      <c r="E168" s="39"/>
      <c r="F168" s="39"/>
      <c r="G168" s="39"/>
      <c r="H168" s="39"/>
      <c r="I168" s="39"/>
      <c r="J168" s="39"/>
      <c r="K168" s="3"/>
      <c r="L168" s="4"/>
    </row>
    <row r="169" spans="1:20">
      <c r="A169" s="99"/>
      <c r="B169" s="5" t="s">
        <v>138</v>
      </c>
      <c r="C169" s="5" t="s">
        <v>9</v>
      </c>
      <c r="D169" s="19">
        <v>1.5</v>
      </c>
      <c r="E169" s="19">
        <v>1.8</v>
      </c>
      <c r="F169" s="19">
        <v>4</v>
      </c>
      <c r="G169" s="19">
        <v>2.1</v>
      </c>
      <c r="H169" s="19">
        <v>1.7</v>
      </c>
      <c r="I169" s="19">
        <v>1.45</v>
      </c>
      <c r="J169" s="19">
        <f>J171+J170</f>
        <v>1.21</v>
      </c>
      <c r="K169" s="18">
        <v>9.6</v>
      </c>
      <c r="L169" s="4"/>
    </row>
    <row r="170" spans="1:20">
      <c r="A170" s="99"/>
      <c r="B170" s="4" t="s">
        <v>138</v>
      </c>
      <c r="C170" s="4" t="s">
        <v>10</v>
      </c>
      <c r="D170" s="19">
        <v>0.67</v>
      </c>
      <c r="E170" s="19">
        <v>0.85</v>
      </c>
      <c r="F170" s="19">
        <v>1.4</v>
      </c>
      <c r="G170" s="19">
        <v>0.9</v>
      </c>
      <c r="H170" s="19">
        <v>0.87</v>
      </c>
      <c r="I170" s="19">
        <v>0.54</v>
      </c>
      <c r="J170" s="19">
        <f>J176+J173</f>
        <v>0.32999999999999996</v>
      </c>
      <c r="K170" s="11"/>
      <c r="L170" s="4"/>
    </row>
    <row r="171" spans="1:20">
      <c r="A171" s="99"/>
      <c r="B171" s="4" t="s">
        <v>138</v>
      </c>
      <c r="C171" s="4" t="s">
        <v>11</v>
      </c>
      <c r="D171" s="19">
        <v>0.8</v>
      </c>
      <c r="E171" s="19">
        <v>0.91</v>
      </c>
      <c r="F171" s="19">
        <v>2.6</v>
      </c>
      <c r="G171" s="19">
        <v>1.3</v>
      </c>
      <c r="H171" s="19">
        <v>0.87</v>
      </c>
      <c r="I171" s="19">
        <v>0.91</v>
      </c>
      <c r="J171" s="19">
        <f>J177+J174</f>
        <v>0.88</v>
      </c>
      <c r="K171" s="11"/>
      <c r="L171" s="4"/>
    </row>
    <row r="172" spans="1:20">
      <c r="A172" s="99"/>
      <c r="B172" s="5" t="s">
        <v>69</v>
      </c>
      <c r="C172" s="5" t="s">
        <v>9</v>
      </c>
      <c r="D172" s="19">
        <v>1.5</v>
      </c>
      <c r="E172" s="19">
        <v>1.8</v>
      </c>
      <c r="F172" s="19">
        <v>4</v>
      </c>
      <c r="G172" s="19">
        <v>2.1</v>
      </c>
      <c r="H172" s="19">
        <v>1.7</v>
      </c>
      <c r="I172" s="19">
        <v>1.4</v>
      </c>
      <c r="J172" s="19">
        <f>J174+J173</f>
        <v>1.08</v>
      </c>
      <c r="K172" s="11"/>
      <c r="L172" s="4"/>
    </row>
    <row r="173" spans="1:20">
      <c r="A173" s="99"/>
      <c r="B173" s="4" t="s">
        <v>69</v>
      </c>
      <c r="C173" s="4" t="s">
        <v>10</v>
      </c>
      <c r="D173" s="19">
        <v>0.67</v>
      </c>
      <c r="E173" s="19">
        <v>0.85</v>
      </c>
      <c r="F173" s="19">
        <v>1.4</v>
      </c>
      <c r="G173" s="19">
        <v>0.9</v>
      </c>
      <c r="H173" s="19">
        <v>0.87</v>
      </c>
      <c r="I173" s="19">
        <v>0.54</v>
      </c>
      <c r="J173" s="19">
        <v>0.24</v>
      </c>
      <c r="K173" s="11"/>
      <c r="L173" s="4"/>
    </row>
    <row r="174" spans="1:20">
      <c r="A174" s="99"/>
      <c r="B174" s="4" t="s">
        <v>69</v>
      </c>
      <c r="C174" s="4" t="s">
        <v>11</v>
      </c>
      <c r="D174" s="19">
        <v>0.8</v>
      </c>
      <c r="E174" s="19">
        <v>0.91</v>
      </c>
      <c r="F174" s="19">
        <v>2.6</v>
      </c>
      <c r="G174" s="19">
        <v>1.3</v>
      </c>
      <c r="H174" s="19">
        <v>0.87</v>
      </c>
      <c r="I174" s="19">
        <v>0.86</v>
      </c>
      <c r="J174" s="19">
        <v>0.84</v>
      </c>
      <c r="K174" s="11"/>
      <c r="L174" s="4"/>
    </row>
    <row r="175" spans="1:20">
      <c r="A175" s="99"/>
      <c r="B175" s="4" t="s">
        <v>139</v>
      </c>
      <c r="C175" s="5" t="s">
        <v>9</v>
      </c>
      <c r="D175" s="19"/>
      <c r="E175" s="19"/>
      <c r="F175" s="19"/>
      <c r="G175" s="19"/>
      <c r="H175" s="19"/>
      <c r="I175" s="19">
        <v>0.05</v>
      </c>
      <c r="J175" s="19">
        <f>J177+J176</f>
        <v>0.13</v>
      </c>
      <c r="K175" s="11"/>
      <c r="L175" s="4"/>
    </row>
    <row r="176" spans="1:20">
      <c r="A176" s="99"/>
      <c r="B176" s="4" t="s">
        <v>139</v>
      </c>
      <c r="C176" s="4" t="s">
        <v>10</v>
      </c>
      <c r="D176" s="19"/>
      <c r="E176" s="19"/>
      <c r="F176" s="19"/>
      <c r="G176" s="19"/>
      <c r="H176" s="19"/>
      <c r="I176" s="19" t="s">
        <v>130</v>
      </c>
      <c r="J176" s="19">
        <v>0.09</v>
      </c>
      <c r="K176" s="11"/>
      <c r="L176" s="4"/>
    </row>
    <row r="177" spans="1:17" ht="16" thickBot="1">
      <c r="A177" s="100"/>
      <c r="B177" s="13" t="s">
        <v>139</v>
      </c>
      <c r="C177" s="13" t="s">
        <v>11</v>
      </c>
      <c r="D177" s="37"/>
      <c r="E177" s="37"/>
      <c r="F177" s="37"/>
      <c r="G177" s="37"/>
      <c r="H177" s="37"/>
      <c r="I177" s="37">
        <v>0.05</v>
      </c>
      <c r="J177" s="37">
        <v>0.04</v>
      </c>
      <c r="K177" s="15"/>
      <c r="L177" s="4"/>
    </row>
    <row r="178" spans="1:17">
      <c r="A178" s="106" t="s">
        <v>70</v>
      </c>
      <c r="B178" s="21"/>
      <c r="C178" s="21"/>
      <c r="D178" s="40"/>
      <c r="E178" s="40"/>
      <c r="F178" s="40"/>
      <c r="G178" s="40"/>
      <c r="H178" s="40"/>
      <c r="I178" s="40"/>
      <c r="J178" s="40"/>
      <c r="K178" s="23"/>
      <c r="L178" s="4"/>
    </row>
    <row r="179" spans="1:17">
      <c r="A179" s="99"/>
      <c r="B179" s="5" t="s">
        <v>71</v>
      </c>
      <c r="C179" s="5" t="s">
        <v>9</v>
      </c>
      <c r="D179" s="19">
        <v>1308</v>
      </c>
      <c r="E179" s="19">
        <v>1375</v>
      </c>
      <c r="F179" s="19">
        <v>1454</v>
      </c>
      <c r="G179" s="19">
        <v>845</v>
      </c>
      <c r="H179" s="19">
        <v>895</v>
      </c>
      <c r="I179" s="19">
        <v>758</v>
      </c>
      <c r="J179" s="95">
        <f>J181+J180</f>
        <v>847.64</v>
      </c>
      <c r="K179" s="18"/>
      <c r="L179" s="4"/>
    </row>
    <row r="180" spans="1:17">
      <c r="A180" s="99"/>
      <c r="B180" s="4" t="s">
        <v>71</v>
      </c>
      <c r="C180" s="4" t="s">
        <v>10</v>
      </c>
      <c r="D180" s="12">
        <v>477</v>
      </c>
      <c r="E180" s="12">
        <v>508</v>
      </c>
      <c r="F180" s="12">
        <v>554</v>
      </c>
      <c r="G180" s="12">
        <v>257</v>
      </c>
      <c r="H180" s="12">
        <v>263</v>
      </c>
      <c r="I180" s="12">
        <v>337</v>
      </c>
      <c r="J180" s="94">
        <v>385.2</v>
      </c>
      <c r="K180" s="11"/>
      <c r="L180" s="4"/>
    </row>
    <row r="181" spans="1:17">
      <c r="A181" s="99"/>
      <c r="B181" s="4" t="s">
        <v>71</v>
      </c>
      <c r="C181" s="4" t="s">
        <v>11</v>
      </c>
      <c r="D181" s="12">
        <v>831</v>
      </c>
      <c r="E181" s="12">
        <v>867</v>
      </c>
      <c r="F181" s="12">
        <v>900</v>
      </c>
      <c r="G181" s="12">
        <v>588</v>
      </c>
      <c r="H181" s="12">
        <v>632</v>
      </c>
      <c r="I181" s="12">
        <v>421</v>
      </c>
      <c r="J181" s="94">
        <v>462.44</v>
      </c>
      <c r="K181" s="11"/>
      <c r="L181" s="70" t="s">
        <v>144</v>
      </c>
      <c r="M181" s="71"/>
      <c r="N181" s="71"/>
      <c r="O181" s="71"/>
      <c r="P181" s="71"/>
      <c r="Q181" s="71"/>
    </row>
    <row r="182" spans="1:17">
      <c r="A182" s="99"/>
      <c r="B182" s="5" t="s">
        <v>72</v>
      </c>
      <c r="C182" s="5" t="s">
        <v>9</v>
      </c>
      <c r="D182" s="19">
        <v>706</v>
      </c>
      <c r="E182" s="19">
        <v>731</v>
      </c>
      <c r="F182" s="19">
        <v>717</v>
      </c>
      <c r="G182" s="19">
        <v>401</v>
      </c>
      <c r="H182" s="19">
        <v>421</v>
      </c>
      <c r="I182" s="19">
        <v>543</v>
      </c>
      <c r="J182" s="95">
        <f>J183</f>
        <v>590.01</v>
      </c>
      <c r="K182" s="18"/>
      <c r="L182" s="4"/>
    </row>
    <row r="183" spans="1:17">
      <c r="A183" s="99"/>
      <c r="B183" s="4" t="s">
        <v>72</v>
      </c>
      <c r="C183" s="4" t="s">
        <v>10</v>
      </c>
      <c r="D183" s="12">
        <v>706</v>
      </c>
      <c r="E183" s="12">
        <v>731</v>
      </c>
      <c r="F183" s="12">
        <v>717</v>
      </c>
      <c r="G183" s="12">
        <v>401</v>
      </c>
      <c r="H183" s="12">
        <v>421</v>
      </c>
      <c r="I183" s="12">
        <v>543</v>
      </c>
      <c r="J183" s="94">
        <v>590.01</v>
      </c>
      <c r="K183" s="11"/>
      <c r="L183" s="4"/>
    </row>
    <row r="184" spans="1:17">
      <c r="A184" s="99"/>
      <c r="B184" s="4" t="s">
        <v>72</v>
      </c>
      <c r="C184" s="4" t="s">
        <v>11</v>
      </c>
      <c r="D184" s="12">
        <v>0</v>
      </c>
      <c r="E184" s="12">
        <v>0</v>
      </c>
      <c r="F184" s="12">
        <v>0</v>
      </c>
      <c r="G184" s="12">
        <v>0</v>
      </c>
      <c r="H184" s="12">
        <v>0</v>
      </c>
      <c r="I184" s="12">
        <v>0</v>
      </c>
      <c r="J184" s="12">
        <v>0</v>
      </c>
      <c r="K184" s="11"/>
      <c r="L184" s="4"/>
    </row>
    <row r="185" spans="1:17">
      <c r="A185" s="99"/>
      <c r="B185" s="5" t="s">
        <v>73</v>
      </c>
      <c r="C185" s="5" t="s">
        <v>9</v>
      </c>
      <c r="D185" s="19">
        <v>165</v>
      </c>
      <c r="E185" s="19">
        <v>165</v>
      </c>
      <c r="F185" s="19">
        <v>169</v>
      </c>
      <c r="G185" s="19">
        <v>51</v>
      </c>
      <c r="H185" s="19">
        <v>66</v>
      </c>
      <c r="I185" s="19">
        <v>100</v>
      </c>
      <c r="J185" s="95">
        <f>J186</f>
        <v>100.53</v>
      </c>
      <c r="K185" s="18"/>
      <c r="L185" s="4"/>
    </row>
    <row r="186" spans="1:17">
      <c r="A186" s="99"/>
      <c r="B186" s="4" t="s">
        <v>73</v>
      </c>
      <c r="C186" s="4" t="s">
        <v>10</v>
      </c>
      <c r="D186" s="12">
        <v>165</v>
      </c>
      <c r="E186" s="12">
        <v>165</v>
      </c>
      <c r="F186" s="12">
        <v>169</v>
      </c>
      <c r="G186" s="12">
        <v>51</v>
      </c>
      <c r="H186" s="12">
        <v>66</v>
      </c>
      <c r="I186" s="12">
        <v>100</v>
      </c>
      <c r="J186" s="94">
        <v>100.53</v>
      </c>
      <c r="K186" s="11"/>
      <c r="L186" s="4"/>
    </row>
    <row r="187" spans="1:17">
      <c r="A187" s="99"/>
      <c r="B187" s="4" t="s">
        <v>73</v>
      </c>
      <c r="C187" s="4" t="s">
        <v>11</v>
      </c>
      <c r="D187" s="12">
        <v>0</v>
      </c>
      <c r="E187" s="12">
        <v>0</v>
      </c>
      <c r="F187" s="12">
        <v>0</v>
      </c>
      <c r="G187" s="12">
        <v>0</v>
      </c>
      <c r="H187" s="12">
        <v>0</v>
      </c>
      <c r="I187" s="12">
        <v>0</v>
      </c>
      <c r="J187" s="12">
        <v>0</v>
      </c>
      <c r="K187" s="11"/>
      <c r="L187" s="4"/>
    </row>
    <row r="188" spans="1:17">
      <c r="A188" s="99"/>
      <c r="B188" s="5" t="s">
        <v>74</v>
      </c>
      <c r="C188" s="5" t="s">
        <v>9</v>
      </c>
      <c r="D188" s="19">
        <v>22.9</v>
      </c>
      <c r="E188" s="19">
        <v>24.7</v>
      </c>
      <c r="F188" s="19">
        <v>25.7</v>
      </c>
      <c r="G188" s="19">
        <v>15.6</v>
      </c>
      <c r="H188" s="19">
        <v>15.1</v>
      </c>
      <c r="I188" s="19">
        <v>21</v>
      </c>
      <c r="J188" s="95">
        <f>J190+J189</f>
        <v>23.540000000000003</v>
      </c>
      <c r="K188" s="18"/>
      <c r="L188" s="4"/>
    </row>
    <row r="189" spans="1:17">
      <c r="A189" s="99"/>
      <c r="B189" s="4" t="s">
        <v>74</v>
      </c>
      <c r="C189" s="4" t="s">
        <v>10</v>
      </c>
      <c r="D189" s="12">
        <v>2.7</v>
      </c>
      <c r="E189" s="12">
        <v>3.8</v>
      </c>
      <c r="F189" s="12">
        <v>2.8</v>
      </c>
      <c r="G189" s="12">
        <v>1.5</v>
      </c>
      <c r="H189" s="12">
        <v>1.9</v>
      </c>
      <c r="I189" s="12">
        <v>3</v>
      </c>
      <c r="J189" s="94">
        <v>3.28</v>
      </c>
      <c r="K189" s="11"/>
      <c r="L189" s="4"/>
    </row>
    <row r="190" spans="1:17" ht="16" thickBot="1">
      <c r="A190" s="100"/>
      <c r="B190" s="13" t="s">
        <v>74</v>
      </c>
      <c r="C190" s="13" t="s">
        <v>11</v>
      </c>
      <c r="D190" s="31">
        <v>20.2</v>
      </c>
      <c r="E190" s="31">
        <v>21</v>
      </c>
      <c r="F190" s="31">
        <v>22.9</v>
      </c>
      <c r="G190" s="31">
        <v>14.1</v>
      </c>
      <c r="H190" s="12">
        <v>13.2</v>
      </c>
      <c r="I190" s="12">
        <v>19</v>
      </c>
      <c r="J190" s="94">
        <v>20.260000000000002</v>
      </c>
      <c r="K190" s="15"/>
      <c r="L190" s="4"/>
    </row>
    <row r="191" spans="1:17">
      <c r="A191" s="106" t="s">
        <v>75</v>
      </c>
      <c r="B191" s="21"/>
      <c r="C191" s="21"/>
      <c r="D191" s="40"/>
      <c r="E191" s="40"/>
      <c r="F191" s="40"/>
      <c r="G191" s="40"/>
      <c r="H191" s="40"/>
      <c r="I191" s="40"/>
      <c r="J191" s="40"/>
      <c r="K191" s="23"/>
      <c r="L191" s="4"/>
    </row>
    <row r="192" spans="1:17">
      <c r="A192" s="99"/>
      <c r="B192" s="4" t="s">
        <v>76</v>
      </c>
      <c r="C192" s="5" t="s">
        <v>9</v>
      </c>
      <c r="D192" s="19">
        <v>1198</v>
      </c>
      <c r="E192" s="19">
        <v>1258</v>
      </c>
      <c r="F192" s="19">
        <v>1387</v>
      </c>
      <c r="G192" s="19">
        <v>1390</v>
      </c>
      <c r="H192" s="19">
        <v>1391</v>
      </c>
      <c r="I192" s="19">
        <v>1391</v>
      </c>
      <c r="J192" s="19">
        <f>J194+J193</f>
        <v>1358</v>
      </c>
      <c r="K192" s="18"/>
      <c r="L192" s="4"/>
    </row>
    <row r="193" spans="1:12">
      <c r="A193" s="99"/>
      <c r="B193" s="4"/>
      <c r="C193" s="4" t="s">
        <v>10</v>
      </c>
      <c r="D193" s="12">
        <v>489</v>
      </c>
      <c r="E193" s="12">
        <v>483</v>
      </c>
      <c r="F193" s="12">
        <v>557</v>
      </c>
      <c r="G193" s="12">
        <v>520</v>
      </c>
      <c r="H193" s="12">
        <v>521</v>
      </c>
      <c r="I193" s="12">
        <v>543</v>
      </c>
      <c r="J193" s="12">
        <v>494</v>
      </c>
      <c r="K193" s="11"/>
      <c r="L193" s="4"/>
    </row>
    <row r="194" spans="1:12">
      <c r="A194" s="99"/>
      <c r="B194" s="4"/>
      <c r="C194" s="4" t="s">
        <v>11</v>
      </c>
      <c r="D194" s="12">
        <v>709</v>
      </c>
      <c r="E194" s="12">
        <v>765</v>
      </c>
      <c r="F194" s="12">
        <v>830</v>
      </c>
      <c r="G194" s="4">
        <v>870</v>
      </c>
      <c r="H194" s="12">
        <v>870</v>
      </c>
      <c r="I194" s="12">
        <v>848</v>
      </c>
      <c r="J194" s="12">
        <v>864</v>
      </c>
      <c r="K194" s="11"/>
      <c r="L194" s="4"/>
    </row>
    <row r="195" spans="1:12">
      <c r="A195" s="99"/>
      <c r="B195" s="4" t="s">
        <v>77</v>
      </c>
      <c r="C195" s="5" t="s">
        <v>9</v>
      </c>
      <c r="D195" s="19">
        <v>6</v>
      </c>
      <c r="E195" s="19">
        <v>6</v>
      </c>
      <c r="F195" s="19">
        <v>115</v>
      </c>
      <c r="G195" s="5">
        <v>156</v>
      </c>
      <c r="H195" s="19">
        <v>156</v>
      </c>
      <c r="I195" s="19">
        <v>265</v>
      </c>
      <c r="J195" s="19">
        <f>J197+J196</f>
        <v>448</v>
      </c>
      <c r="K195" s="18"/>
      <c r="L195" s="4"/>
    </row>
    <row r="196" spans="1:12">
      <c r="A196" s="99"/>
      <c r="B196" s="4"/>
      <c r="C196" s="4" t="s">
        <v>10</v>
      </c>
      <c r="D196" s="12">
        <v>6</v>
      </c>
      <c r="E196" s="12">
        <v>6</v>
      </c>
      <c r="F196" s="12">
        <v>76</v>
      </c>
      <c r="G196" s="12">
        <v>76</v>
      </c>
      <c r="H196" s="12">
        <v>99</v>
      </c>
      <c r="I196" s="12">
        <v>207</v>
      </c>
      <c r="J196" s="12">
        <v>391</v>
      </c>
      <c r="K196" s="11"/>
      <c r="L196" s="4"/>
    </row>
    <row r="197" spans="1:12" ht="16" thickBot="1">
      <c r="A197" s="100"/>
      <c r="B197" s="13"/>
      <c r="C197" s="13" t="s">
        <v>11</v>
      </c>
      <c r="D197" s="31">
        <v>0</v>
      </c>
      <c r="E197" s="31">
        <v>0</v>
      </c>
      <c r="F197" s="31">
        <v>39</v>
      </c>
      <c r="G197" s="31">
        <v>80</v>
      </c>
      <c r="H197" s="31">
        <v>57</v>
      </c>
      <c r="I197" s="31">
        <v>58</v>
      </c>
      <c r="J197" s="31">
        <v>57</v>
      </c>
      <c r="K197" s="15"/>
      <c r="L197" s="4"/>
    </row>
    <row r="198" spans="1:12">
      <c r="A198" s="106" t="s">
        <v>78</v>
      </c>
      <c r="B198" s="21"/>
      <c r="C198" s="21"/>
      <c r="D198" s="40"/>
      <c r="E198" s="40"/>
      <c r="F198" s="40"/>
      <c r="G198" s="40"/>
      <c r="H198" s="40"/>
      <c r="I198" s="40"/>
      <c r="J198" s="40"/>
      <c r="K198" s="23"/>
      <c r="L198" s="4"/>
    </row>
    <row r="199" spans="1:12">
      <c r="A199" s="99"/>
      <c r="B199" s="4" t="s">
        <v>79</v>
      </c>
      <c r="C199" s="5" t="s">
        <v>9</v>
      </c>
      <c r="D199" s="12">
        <v>11</v>
      </c>
      <c r="E199" s="12">
        <v>11</v>
      </c>
      <c r="F199" s="12">
        <v>11</v>
      </c>
      <c r="G199" s="12">
        <v>11</v>
      </c>
      <c r="H199" s="12">
        <v>11</v>
      </c>
      <c r="I199" s="12">
        <f>I201+I200</f>
        <v>13</v>
      </c>
      <c r="J199" s="12">
        <f>J201+J200</f>
        <v>14</v>
      </c>
      <c r="K199" s="18"/>
      <c r="L199" s="4"/>
    </row>
    <row r="200" spans="1:12">
      <c r="A200" s="99"/>
      <c r="B200" s="4"/>
      <c r="C200" s="4" t="s">
        <v>10</v>
      </c>
      <c r="D200" s="12">
        <v>4</v>
      </c>
      <c r="E200" s="12">
        <v>4</v>
      </c>
      <c r="F200" s="12">
        <v>4</v>
      </c>
      <c r="G200" s="12">
        <v>4</v>
      </c>
      <c r="H200" s="12">
        <v>4</v>
      </c>
      <c r="I200" s="12">
        <v>7</v>
      </c>
      <c r="J200" s="12">
        <v>6</v>
      </c>
      <c r="K200" s="11"/>
      <c r="L200" s="4"/>
    </row>
    <row r="201" spans="1:12">
      <c r="A201" s="99"/>
      <c r="B201" s="4"/>
      <c r="C201" s="4" t="s">
        <v>11</v>
      </c>
      <c r="D201" s="12">
        <v>7</v>
      </c>
      <c r="E201" s="12">
        <v>7</v>
      </c>
      <c r="F201" s="12">
        <v>7</v>
      </c>
      <c r="G201" s="12">
        <v>7</v>
      </c>
      <c r="H201" s="12">
        <v>7</v>
      </c>
      <c r="I201" s="12">
        <v>6</v>
      </c>
      <c r="J201" s="12">
        <v>8</v>
      </c>
      <c r="K201" s="11"/>
      <c r="L201" s="4"/>
    </row>
    <row r="202" spans="1:12">
      <c r="A202" s="99"/>
      <c r="B202" s="4" t="s">
        <v>80</v>
      </c>
      <c r="C202" s="5" t="s">
        <v>9</v>
      </c>
      <c r="D202" s="12"/>
      <c r="E202" s="12">
        <v>0</v>
      </c>
      <c r="F202" s="12">
        <v>0</v>
      </c>
      <c r="G202" s="12">
        <v>3</v>
      </c>
      <c r="H202" s="12">
        <v>3</v>
      </c>
      <c r="I202" s="12">
        <f>I204+I203</f>
        <v>8</v>
      </c>
      <c r="J202" s="12">
        <f>J204+J203</f>
        <v>8</v>
      </c>
      <c r="K202" s="18"/>
      <c r="L202" s="4"/>
    </row>
    <row r="203" spans="1:12">
      <c r="A203" s="99"/>
      <c r="B203" s="4"/>
      <c r="C203" s="4" t="s">
        <v>10</v>
      </c>
      <c r="D203" s="12">
        <v>0</v>
      </c>
      <c r="E203" s="12">
        <v>0</v>
      </c>
      <c r="F203" s="12">
        <v>0</v>
      </c>
      <c r="G203" s="12">
        <v>0</v>
      </c>
      <c r="H203" s="12">
        <v>0</v>
      </c>
      <c r="I203" s="12">
        <v>5</v>
      </c>
      <c r="J203" s="12">
        <v>5</v>
      </c>
      <c r="K203" s="11"/>
      <c r="L203" s="4"/>
    </row>
    <row r="204" spans="1:12" ht="16" thickBot="1">
      <c r="A204" s="100"/>
      <c r="B204" s="13"/>
      <c r="C204" s="13" t="s">
        <v>11</v>
      </c>
      <c r="D204" s="31">
        <v>0</v>
      </c>
      <c r="E204" s="31">
        <v>0</v>
      </c>
      <c r="F204" s="31">
        <v>0</v>
      </c>
      <c r="G204" s="31">
        <v>3</v>
      </c>
      <c r="H204" s="31">
        <v>3</v>
      </c>
      <c r="I204" s="31">
        <v>3</v>
      </c>
      <c r="J204" s="31">
        <v>3</v>
      </c>
      <c r="K204" s="15"/>
      <c r="L204" s="4"/>
    </row>
    <row r="205" spans="1:12">
      <c r="A205" s="106" t="s">
        <v>81</v>
      </c>
      <c r="B205" s="21"/>
      <c r="C205" s="21"/>
      <c r="D205" s="21"/>
      <c r="E205" s="21"/>
      <c r="F205" s="21"/>
      <c r="G205" s="21"/>
      <c r="H205" s="21"/>
      <c r="I205" s="21"/>
      <c r="J205" s="21"/>
      <c r="K205" s="23"/>
      <c r="L205" s="4"/>
    </row>
    <row r="206" spans="1:12">
      <c r="A206" s="99"/>
      <c r="B206" s="5" t="s">
        <v>82</v>
      </c>
      <c r="C206" s="5" t="s">
        <v>9</v>
      </c>
      <c r="D206" s="19">
        <v>0.23</v>
      </c>
      <c r="E206" s="19">
        <v>0.27</v>
      </c>
      <c r="F206" s="19">
        <v>0.25</v>
      </c>
      <c r="G206" s="19">
        <v>0.41</v>
      </c>
      <c r="H206" s="19">
        <v>0.4</v>
      </c>
      <c r="I206" s="62">
        <f>(I77/I179)/1000</f>
        <v>0.4587349119508406</v>
      </c>
      <c r="J206" s="62">
        <v>0.38</v>
      </c>
      <c r="K206" s="11"/>
      <c r="L206" s="4"/>
    </row>
    <row r="207" spans="1:12">
      <c r="A207" s="99"/>
      <c r="B207" s="4" t="s">
        <v>82</v>
      </c>
      <c r="C207" s="4" t="s">
        <v>10</v>
      </c>
      <c r="D207" s="12">
        <v>0.28000000000000003</v>
      </c>
      <c r="E207" s="12">
        <v>0.34</v>
      </c>
      <c r="F207" s="12">
        <v>0.31</v>
      </c>
      <c r="G207" s="12">
        <v>0.62</v>
      </c>
      <c r="H207" s="12">
        <v>0.61</v>
      </c>
      <c r="I207" s="63">
        <f>(I78/I180)/1000</f>
        <v>0.40909186293058297</v>
      </c>
      <c r="J207" s="63">
        <v>0.27</v>
      </c>
      <c r="K207" s="11"/>
      <c r="L207" s="4"/>
    </row>
    <row r="208" spans="1:12">
      <c r="A208" s="99"/>
      <c r="B208" s="4" t="s">
        <v>82</v>
      </c>
      <c r="C208" s="4" t="s">
        <v>11</v>
      </c>
      <c r="D208" s="12">
        <v>0.02</v>
      </c>
      <c r="E208" s="12">
        <v>2.3E-2</v>
      </c>
      <c r="F208" s="12">
        <v>0.22</v>
      </c>
      <c r="G208" s="12">
        <v>0.31</v>
      </c>
      <c r="H208" s="12">
        <v>0.31</v>
      </c>
      <c r="I208" s="63">
        <f>(I79/I181)/1000</f>
        <v>0.49847293456325575</v>
      </c>
      <c r="J208" s="63">
        <v>0.47</v>
      </c>
      <c r="K208" s="11"/>
      <c r="L208" s="4"/>
    </row>
    <row r="209" spans="1:20">
      <c r="A209" s="99"/>
      <c r="B209" s="5" t="s">
        <v>83</v>
      </c>
      <c r="C209" s="5" t="s">
        <v>9</v>
      </c>
      <c r="D209" s="19">
        <v>0.12</v>
      </c>
      <c r="E209" s="19">
        <v>0.14000000000000001</v>
      </c>
      <c r="F209" s="19">
        <v>0.14000000000000001</v>
      </c>
      <c r="G209" s="19">
        <v>0.45</v>
      </c>
      <c r="H209" s="19">
        <v>0.33</v>
      </c>
      <c r="I209" s="62">
        <f>I210</f>
        <v>0.35487000000000002</v>
      </c>
      <c r="J209" s="62">
        <v>0.31</v>
      </c>
      <c r="K209" s="11"/>
      <c r="L209" s="4"/>
    </row>
    <row r="210" spans="1:20">
      <c r="A210" s="99"/>
      <c r="B210" s="4" t="s">
        <v>83</v>
      </c>
      <c r="C210" s="4" t="s">
        <v>10</v>
      </c>
      <c r="D210" s="12">
        <v>0.12</v>
      </c>
      <c r="E210" s="12">
        <v>0.14000000000000001</v>
      </c>
      <c r="F210" s="12">
        <v>0.14000000000000001</v>
      </c>
      <c r="G210" s="12">
        <v>0.45</v>
      </c>
      <c r="H210" s="12">
        <v>0.33</v>
      </c>
      <c r="I210" s="63">
        <f>(I87/I186)/1000</f>
        <v>0.35487000000000002</v>
      </c>
      <c r="J210" s="63">
        <v>0.31</v>
      </c>
      <c r="K210" s="11"/>
      <c r="L210" s="4"/>
    </row>
    <row r="211" spans="1:20">
      <c r="A211" s="99"/>
      <c r="B211" s="4" t="s">
        <v>83</v>
      </c>
      <c r="C211" s="4" t="s">
        <v>11</v>
      </c>
      <c r="D211" s="12"/>
      <c r="E211" s="12"/>
      <c r="F211" s="12"/>
      <c r="G211" s="12"/>
      <c r="H211" s="12"/>
      <c r="I211" s="56" t="s">
        <v>130</v>
      </c>
      <c r="J211" s="96">
        <v>0</v>
      </c>
      <c r="K211" s="11"/>
      <c r="L211" s="4"/>
    </row>
    <row r="212" spans="1:20">
      <c r="A212" s="99"/>
      <c r="B212" s="5" t="s">
        <v>84</v>
      </c>
      <c r="C212" s="5" t="s">
        <v>9</v>
      </c>
      <c r="D212" s="19">
        <v>0.14000000000000001</v>
      </c>
      <c r="E212" s="19">
        <v>0.14000000000000001</v>
      </c>
      <c r="F212" s="19">
        <v>0.14000000000000001</v>
      </c>
      <c r="G212" s="19">
        <v>0.26</v>
      </c>
      <c r="H212" s="19">
        <v>0.27</v>
      </c>
      <c r="I212" s="62">
        <f>I213</f>
        <v>0.19778637200736648</v>
      </c>
      <c r="J212" s="62">
        <v>0.18</v>
      </c>
      <c r="K212" s="11"/>
      <c r="L212" s="4"/>
    </row>
    <row r="213" spans="1:20">
      <c r="A213" s="99"/>
      <c r="B213" s="4" t="s">
        <v>84</v>
      </c>
      <c r="C213" s="4" t="s">
        <v>10</v>
      </c>
      <c r="D213" s="12">
        <v>0.14000000000000001</v>
      </c>
      <c r="E213" s="12">
        <v>0.14000000000000001</v>
      </c>
      <c r="F213" s="12">
        <v>0.14000000000000001</v>
      </c>
      <c r="G213" s="12">
        <v>0.26</v>
      </c>
      <c r="H213" s="12">
        <v>0.27</v>
      </c>
      <c r="I213" s="63">
        <f>(I93/I183)/1000</f>
        <v>0.19778637200736648</v>
      </c>
      <c r="J213" s="63">
        <v>0.18</v>
      </c>
      <c r="K213" s="11"/>
      <c r="L213" s="4"/>
    </row>
    <row r="214" spans="1:20">
      <c r="A214" s="99"/>
      <c r="B214" s="4" t="s">
        <v>84</v>
      </c>
      <c r="C214" s="4" t="s">
        <v>11</v>
      </c>
      <c r="D214" s="12">
        <v>0</v>
      </c>
      <c r="E214" s="12">
        <v>0</v>
      </c>
      <c r="F214" s="12">
        <v>0</v>
      </c>
      <c r="G214" s="12">
        <v>0</v>
      </c>
      <c r="H214" s="12">
        <v>0</v>
      </c>
      <c r="I214" s="56" t="s">
        <v>130</v>
      </c>
      <c r="J214" s="96">
        <v>0</v>
      </c>
      <c r="K214" s="11"/>
      <c r="L214" s="4"/>
    </row>
    <row r="215" spans="1:20">
      <c r="A215" s="99"/>
      <c r="B215" s="5" t="s">
        <v>85</v>
      </c>
      <c r="C215" s="5" t="s">
        <v>9</v>
      </c>
      <c r="D215" s="19">
        <v>1.44</v>
      </c>
      <c r="E215" s="19">
        <v>1.1499999999999999</v>
      </c>
      <c r="F215" s="19">
        <v>1.29</v>
      </c>
      <c r="G215" s="19">
        <v>1.52</v>
      </c>
      <c r="H215" s="19">
        <v>1.27</v>
      </c>
      <c r="I215" s="69">
        <f>(I98/I188)/1000</f>
        <v>0.92828571428571438</v>
      </c>
      <c r="J215" s="69">
        <v>0.72</v>
      </c>
      <c r="K215" s="18"/>
      <c r="L215" s="4"/>
    </row>
    <row r="216" spans="1:20">
      <c r="A216" s="99"/>
      <c r="B216" s="4" t="s">
        <v>85</v>
      </c>
      <c r="C216" s="4" t="s">
        <v>10</v>
      </c>
      <c r="D216" s="4">
        <v>0.88</v>
      </c>
      <c r="E216" s="12">
        <v>0.67</v>
      </c>
      <c r="F216" s="12">
        <v>0.73</v>
      </c>
      <c r="G216" s="12">
        <v>1.08</v>
      </c>
      <c r="H216" s="12">
        <v>0.91</v>
      </c>
      <c r="I216" s="68">
        <f>(I99/I189)/1000</f>
        <v>0.83166666666666667</v>
      </c>
      <c r="J216" s="68">
        <v>0.51</v>
      </c>
      <c r="K216" s="11"/>
      <c r="L216" s="4"/>
    </row>
    <row r="217" spans="1:20">
      <c r="A217" s="99"/>
      <c r="B217" s="4" t="s">
        <v>85</v>
      </c>
      <c r="C217" s="4" t="s">
        <v>11</v>
      </c>
      <c r="D217" s="12">
        <v>1.51</v>
      </c>
      <c r="E217" s="12">
        <v>1.24</v>
      </c>
      <c r="F217" s="12">
        <v>1.35</v>
      </c>
      <c r="G217" s="12">
        <v>1.57</v>
      </c>
      <c r="H217" s="12">
        <v>1.32</v>
      </c>
      <c r="I217" s="68">
        <f>(I100/I190)/1000</f>
        <v>0.89468421052631586</v>
      </c>
      <c r="J217" s="68">
        <v>0.75</v>
      </c>
      <c r="K217" s="11"/>
      <c r="L217" s="4"/>
    </row>
    <row r="218" spans="1:20">
      <c r="A218" s="99"/>
      <c r="B218" s="5" t="s">
        <v>140</v>
      </c>
      <c r="C218" s="5" t="s">
        <v>9</v>
      </c>
      <c r="D218" s="19">
        <v>0.03</v>
      </c>
      <c r="E218" s="19">
        <v>0.04</v>
      </c>
      <c r="F218" s="19">
        <v>0.03</v>
      </c>
      <c r="G218" s="19">
        <v>0.03</v>
      </c>
      <c r="H218" s="19">
        <v>0.02</v>
      </c>
      <c r="I218" s="62">
        <v>6.8000000000000005E-2</v>
      </c>
      <c r="J218" s="62">
        <v>0.06</v>
      </c>
      <c r="K218" s="18"/>
      <c r="L218" s="4"/>
    </row>
    <row r="219" spans="1:20">
      <c r="A219" s="99"/>
      <c r="B219" s="4" t="s">
        <v>140</v>
      </c>
      <c r="C219" s="4" t="s">
        <v>10</v>
      </c>
      <c r="D219" s="12">
        <v>0.04</v>
      </c>
      <c r="E219" s="12">
        <v>0.04</v>
      </c>
      <c r="F219" s="12">
        <v>0.04</v>
      </c>
      <c r="G219" s="12">
        <v>7.0000000000000007E-2</v>
      </c>
      <c r="H219" s="12">
        <v>0.05</v>
      </c>
      <c r="I219" s="63">
        <v>2.7E-2</v>
      </c>
      <c r="J219" s="63">
        <v>0.01</v>
      </c>
      <c r="K219" s="11"/>
      <c r="L219" s="4"/>
    </row>
    <row r="220" spans="1:20">
      <c r="A220" s="99"/>
      <c r="B220" s="4" t="s">
        <v>140</v>
      </c>
      <c r="C220" s="4" t="s">
        <v>11</v>
      </c>
      <c r="D220" s="12">
        <v>0.03</v>
      </c>
      <c r="E220" s="12">
        <v>0.06</v>
      </c>
      <c r="F220" s="12">
        <v>0.02</v>
      </c>
      <c r="G220" s="12">
        <v>0.01</v>
      </c>
      <c r="H220" s="12">
        <v>0.01</v>
      </c>
      <c r="I220" s="63">
        <v>0.1</v>
      </c>
      <c r="J220" s="63">
        <v>0.09</v>
      </c>
      <c r="K220" s="11"/>
      <c r="L220" s="4"/>
    </row>
    <row r="221" spans="1:20">
      <c r="A221" s="99"/>
      <c r="B221" s="5" t="s">
        <v>141</v>
      </c>
      <c r="C221" s="5" t="s">
        <v>9</v>
      </c>
      <c r="D221" s="19">
        <v>0.3</v>
      </c>
      <c r="E221" s="19">
        <v>0.25</v>
      </c>
      <c r="F221" s="19">
        <v>0.28999999999999998</v>
      </c>
      <c r="G221" s="19">
        <v>0.28000000000000003</v>
      </c>
      <c r="H221" s="19">
        <v>0.22</v>
      </c>
      <c r="I221" s="62">
        <v>0.14699999999999999</v>
      </c>
      <c r="J221" s="62">
        <v>0.11</v>
      </c>
      <c r="K221" s="18"/>
      <c r="L221" s="4"/>
    </row>
    <row r="222" spans="1:20">
      <c r="A222" s="99"/>
      <c r="B222" s="4" t="s">
        <v>141</v>
      </c>
      <c r="C222" s="4" t="s">
        <v>10</v>
      </c>
      <c r="D222" s="12">
        <v>0</v>
      </c>
      <c r="E222" s="12">
        <v>0</v>
      </c>
      <c r="F222" s="12">
        <v>0</v>
      </c>
      <c r="G222" s="12">
        <v>0</v>
      </c>
      <c r="H222" s="12">
        <v>0.04</v>
      </c>
      <c r="I222" s="63" t="s">
        <v>12</v>
      </c>
      <c r="J222" s="76">
        <v>0</v>
      </c>
      <c r="K222" s="11"/>
      <c r="L222" s="4"/>
    </row>
    <row r="223" spans="1:20">
      <c r="A223" s="99"/>
      <c r="B223" s="4" t="s">
        <v>141</v>
      </c>
      <c r="C223" s="4" t="s">
        <v>11</v>
      </c>
      <c r="D223" s="12">
        <v>0.3</v>
      </c>
      <c r="E223" s="12">
        <v>0.25</v>
      </c>
      <c r="F223" s="12">
        <v>0.33</v>
      </c>
      <c r="G223" s="4">
        <v>0.31</v>
      </c>
      <c r="H223" s="12">
        <v>0.24</v>
      </c>
      <c r="I223" s="63">
        <v>0.16700000000000001</v>
      </c>
      <c r="J223" s="63">
        <v>0.12</v>
      </c>
      <c r="K223" s="11"/>
      <c r="L223" s="35" t="s">
        <v>65</v>
      </c>
      <c r="M223" s="71"/>
      <c r="N223" s="71"/>
      <c r="O223" s="71"/>
      <c r="P223" s="71"/>
      <c r="Q223" s="71"/>
      <c r="R223" s="71"/>
      <c r="S223" s="71"/>
      <c r="T223" s="71"/>
    </row>
    <row r="224" spans="1:20">
      <c r="A224" s="99"/>
      <c r="B224" s="5" t="s">
        <v>86</v>
      </c>
      <c r="C224" s="5" t="s">
        <v>9</v>
      </c>
      <c r="D224" s="19">
        <v>0.13</v>
      </c>
      <c r="E224" s="19">
        <v>0.16</v>
      </c>
      <c r="F224" s="19">
        <v>0.2</v>
      </c>
      <c r="G224" s="19">
        <v>0.13</v>
      </c>
      <c r="H224" s="19">
        <v>0.08</v>
      </c>
      <c r="I224" s="62">
        <f>(I159/I179)</f>
        <v>5.6728232189973617E-2</v>
      </c>
      <c r="J224" s="62">
        <v>0.02</v>
      </c>
      <c r="K224" s="11"/>
      <c r="L224" s="35" t="s">
        <v>65</v>
      </c>
      <c r="M224" s="71"/>
      <c r="N224" s="71"/>
      <c r="O224" s="71"/>
      <c r="P224" s="71"/>
      <c r="Q224" s="71"/>
      <c r="R224" s="71"/>
      <c r="S224" s="71"/>
      <c r="T224" s="71"/>
    </row>
    <row r="225" spans="1:18">
      <c r="A225" s="99"/>
      <c r="B225" s="4" t="s">
        <v>86</v>
      </c>
      <c r="C225" s="4" t="s">
        <v>10</v>
      </c>
      <c r="D225" s="12">
        <v>0.15</v>
      </c>
      <c r="E225" s="12">
        <v>0.17</v>
      </c>
      <c r="F225" s="12">
        <v>0.19</v>
      </c>
      <c r="G225" s="12">
        <v>0.23</v>
      </c>
      <c r="H225" s="12">
        <v>0.22</v>
      </c>
      <c r="I225" s="63">
        <f>I160/I180</f>
        <v>9.7922848664688422E-2</v>
      </c>
      <c r="J225" s="63">
        <v>0.02</v>
      </c>
      <c r="K225" s="11"/>
      <c r="L225" s="4"/>
    </row>
    <row r="226" spans="1:18">
      <c r="A226" s="99"/>
      <c r="B226" s="4" t="s">
        <v>86</v>
      </c>
      <c r="C226" s="4" t="s">
        <v>11</v>
      </c>
      <c r="D226" s="12">
        <v>0.13</v>
      </c>
      <c r="E226" s="12">
        <v>0.15</v>
      </c>
      <c r="F226" s="12">
        <v>0.21</v>
      </c>
      <c r="G226" s="12">
        <v>0.09</v>
      </c>
      <c r="H226" s="12">
        <v>0.02</v>
      </c>
      <c r="I226" s="63">
        <f>I161/I181</f>
        <v>2.3752969121140142E-2</v>
      </c>
      <c r="J226" s="63">
        <v>0.02</v>
      </c>
      <c r="K226" s="11"/>
      <c r="L226" s="4"/>
    </row>
    <row r="227" spans="1:18">
      <c r="A227" s="99"/>
      <c r="B227" s="5" t="s">
        <v>87</v>
      </c>
      <c r="C227" s="5" t="s">
        <v>9</v>
      </c>
      <c r="D227" s="19">
        <v>1E-3</v>
      </c>
      <c r="E227" s="19">
        <v>1E-3</v>
      </c>
      <c r="F227" s="19">
        <v>3.0000000000000001E-3</v>
      </c>
      <c r="G227" s="19">
        <v>3.0000000000000001E-3</v>
      </c>
      <c r="H227" s="19">
        <v>2E-3</v>
      </c>
      <c r="I227" s="65">
        <f>I172/I179</f>
        <v>1.8469656992084432E-3</v>
      </c>
      <c r="J227" s="65">
        <v>1E-3</v>
      </c>
      <c r="K227" s="11"/>
      <c r="L227" s="4"/>
    </row>
    <row r="228" spans="1:18">
      <c r="A228" s="99"/>
      <c r="B228" s="4" t="s">
        <v>87</v>
      </c>
      <c r="C228" s="4" t="s">
        <v>10</v>
      </c>
      <c r="D228" s="12">
        <v>1E-3</v>
      </c>
      <c r="E228" s="12">
        <v>2E-3</v>
      </c>
      <c r="F228" s="12">
        <v>3.0000000000000001E-3</v>
      </c>
      <c r="G228" s="12">
        <v>3.0000000000000001E-3</v>
      </c>
      <c r="H228" s="12">
        <v>3.0000000000000001E-3</v>
      </c>
      <c r="I228" s="66">
        <f>I173/I180</f>
        <v>1.6023738872403561E-3</v>
      </c>
      <c r="J228" s="66">
        <v>1E-3</v>
      </c>
      <c r="K228" s="11"/>
      <c r="L228" s="4"/>
    </row>
    <row r="229" spans="1:18" ht="16" thickBot="1">
      <c r="A229" s="100"/>
      <c r="B229" s="13" t="s">
        <v>87</v>
      </c>
      <c r="C229" s="13" t="s">
        <v>11</v>
      </c>
      <c r="D229" s="31">
        <v>1E-3</v>
      </c>
      <c r="E229" s="31">
        <v>1E-3</v>
      </c>
      <c r="F229" s="31">
        <v>3.0000000000000001E-3</v>
      </c>
      <c r="G229" s="31">
        <v>2E-3</v>
      </c>
      <c r="H229" s="31">
        <v>1E-3</v>
      </c>
      <c r="I229" s="67">
        <f>I174/I181</f>
        <v>2.0427553444180521E-3</v>
      </c>
      <c r="J229" s="67">
        <v>2E-3</v>
      </c>
      <c r="K229" s="15"/>
      <c r="L229" s="4"/>
    </row>
    <row r="230" spans="1:18">
      <c r="A230" s="97" t="s">
        <v>88</v>
      </c>
      <c r="B230" s="41"/>
      <c r="C230" s="41"/>
      <c r="D230" s="42"/>
      <c r="E230" s="42"/>
      <c r="F230" s="42"/>
      <c r="G230" s="42"/>
      <c r="H230" s="42"/>
      <c r="I230" s="42"/>
      <c r="J230" s="42"/>
      <c r="K230" s="3"/>
      <c r="L230" s="4"/>
    </row>
    <row r="231" spans="1:18">
      <c r="A231" s="97"/>
      <c r="B231" s="4" t="s">
        <v>89</v>
      </c>
      <c r="C231" s="4"/>
      <c r="D231" s="12"/>
      <c r="E231" s="12"/>
      <c r="F231" s="12"/>
      <c r="G231" s="12">
        <v>622</v>
      </c>
      <c r="H231" s="12">
        <v>586</v>
      </c>
      <c r="I231" s="12">
        <v>671</v>
      </c>
      <c r="J231" s="12">
        <v>705</v>
      </c>
      <c r="K231" s="11"/>
      <c r="L231" s="35" t="s">
        <v>90</v>
      </c>
      <c r="M231" s="71"/>
      <c r="N231" s="71"/>
      <c r="O231" s="71"/>
      <c r="P231" s="71"/>
      <c r="Q231" s="71"/>
      <c r="R231" s="71"/>
    </row>
    <row r="232" spans="1:18">
      <c r="A232" s="97"/>
      <c r="B232" s="4" t="s">
        <v>91</v>
      </c>
      <c r="C232" s="4"/>
      <c r="D232" s="12"/>
      <c r="E232" s="12"/>
      <c r="F232" s="12"/>
      <c r="G232" s="12">
        <v>357</v>
      </c>
      <c r="H232" s="12">
        <v>354</v>
      </c>
      <c r="I232" s="12">
        <v>373</v>
      </c>
      <c r="J232" s="43">
        <v>1504</v>
      </c>
      <c r="K232" s="4"/>
      <c r="L232" s="4"/>
    </row>
    <row r="233" spans="1:18">
      <c r="A233" s="97"/>
      <c r="B233" s="4" t="s">
        <v>92</v>
      </c>
      <c r="C233" s="4"/>
      <c r="D233" s="4"/>
      <c r="E233" s="4"/>
      <c r="F233" s="4"/>
      <c r="G233" s="4">
        <v>250</v>
      </c>
      <c r="H233" s="4">
        <v>237</v>
      </c>
      <c r="I233" s="4">
        <v>337</v>
      </c>
      <c r="J233" s="4">
        <v>308</v>
      </c>
      <c r="K233" s="11"/>
      <c r="L233" s="70" t="s">
        <v>197</v>
      </c>
      <c r="M233" s="71"/>
      <c r="N233" s="71"/>
      <c r="O233" s="71"/>
      <c r="P233" s="71"/>
    </row>
    <row r="234" spans="1:18">
      <c r="A234" s="97"/>
      <c r="B234" s="4" t="s">
        <v>93</v>
      </c>
      <c r="C234" s="4"/>
      <c r="D234" s="4"/>
      <c r="E234" s="4"/>
      <c r="F234" s="4"/>
      <c r="G234" s="75">
        <v>5</v>
      </c>
      <c r="H234" s="75">
        <v>6</v>
      </c>
      <c r="I234" s="75">
        <v>13</v>
      </c>
      <c r="J234" s="75">
        <v>9</v>
      </c>
      <c r="K234" s="11"/>
      <c r="L234" s="70" t="s">
        <v>197</v>
      </c>
      <c r="M234" s="71"/>
      <c r="N234" s="71"/>
      <c r="O234" s="71"/>
      <c r="P234" s="71"/>
    </row>
    <row r="235" spans="1:18">
      <c r="A235" s="97"/>
      <c r="B235" s="4" t="s">
        <v>172</v>
      </c>
      <c r="C235" s="4"/>
      <c r="D235" s="4"/>
      <c r="E235" s="4"/>
      <c r="F235" s="4"/>
      <c r="G235" s="75">
        <v>5</v>
      </c>
      <c r="H235" s="75">
        <v>5</v>
      </c>
      <c r="I235" s="75">
        <v>5</v>
      </c>
      <c r="J235" s="75">
        <v>20</v>
      </c>
      <c r="K235" s="11"/>
      <c r="L235" s="4"/>
    </row>
    <row r="236" spans="1:18">
      <c r="A236" s="41"/>
      <c r="B236" s="4" t="s">
        <v>200</v>
      </c>
      <c r="C236" s="4"/>
      <c r="D236" s="12"/>
      <c r="E236" s="12"/>
      <c r="F236" s="12"/>
      <c r="G236" s="12"/>
      <c r="H236" s="12"/>
      <c r="I236" s="12"/>
      <c r="J236" s="12">
        <v>412</v>
      </c>
      <c r="K236" s="11"/>
      <c r="L236" s="71" t="s">
        <v>198</v>
      </c>
      <c r="M236" s="71"/>
      <c r="N236" s="71"/>
    </row>
    <row r="237" spans="1:18">
      <c r="A237" s="41"/>
      <c r="B237" s="4" t="s">
        <v>199</v>
      </c>
      <c r="C237" s="4"/>
      <c r="D237" s="12"/>
      <c r="E237" s="12"/>
      <c r="F237" s="12"/>
      <c r="G237" s="12"/>
      <c r="H237" s="12"/>
      <c r="I237" s="12"/>
      <c r="J237" s="43">
        <v>5</v>
      </c>
      <c r="K237" s="4"/>
    </row>
    <row r="238" spans="1:18">
      <c r="A238" s="41"/>
      <c r="B238" s="4" t="s">
        <v>201</v>
      </c>
      <c r="C238" s="4"/>
      <c r="D238" s="12"/>
      <c r="E238" s="12"/>
      <c r="F238" s="12"/>
      <c r="G238" s="12"/>
      <c r="H238" s="12"/>
      <c r="I238" s="12"/>
      <c r="J238" s="12">
        <v>180</v>
      </c>
      <c r="K238" s="11"/>
    </row>
  </sheetData>
  <mergeCells count="12">
    <mergeCell ref="A230:A235"/>
    <mergeCell ref="A2:A13"/>
    <mergeCell ref="A14:A18"/>
    <mergeCell ref="A19:A66"/>
    <mergeCell ref="A67:A106"/>
    <mergeCell ref="A107:A154"/>
    <mergeCell ref="A155:A167"/>
    <mergeCell ref="A168:A177"/>
    <mergeCell ref="A178:A190"/>
    <mergeCell ref="A191:A197"/>
    <mergeCell ref="A198:A204"/>
    <mergeCell ref="A205:A229"/>
  </mergeCells>
  <phoneticPr fontId="7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DCF43-F72A-4315-97AC-9C719ED8244F}">
  <dimension ref="A1:S82"/>
  <sheetViews>
    <sheetView zoomScale="80" zoomScaleNormal="80" workbookViewId="0">
      <selection activeCell="D78" sqref="D78"/>
    </sheetView>
  </sheetViews>
  <sheetFormatPr baseColWidth="10" defaultRowHeight="15"/>
  <cols>
    <col min="3" max="3" width="12.1640625" customWidth="1"/>
  </cols>
  <sheetData>
    <row r="1" spans="1:19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19">
      <c r="A2" s="4"/>
      <c r="B2" s="44" t="s">
        <v>94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19">
      <c r="A3" s="4"/>
      <c r="B3" s="4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>
      <c r="A4" s="4"/>
      <c r="B4" s="5" t="s">
        <v>95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19">
      <c r="A5" s="4"/>
      <c r="B5" s="4" t="s">
        <v>96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19">
      <c r="A6" s="4"/>
      <c r="B6" s="4" t="s">
        <v>170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>
      <c r="A7" s="4"/>
      <c r="B7" s="4" t="s">
        <v>97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19">
      <c r="A8" s="4"/>
      <c r="B8" s="4" t="s">
        <v>98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>
      <c r="A9" s="4"/>
      <c r="B9" s="4" t="s">
        <v>99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>
      <c r="A10" s="4"/>
      <c r="B10" s="4" t="s">
        <v>100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>
      <c r="A12" s="4"/>
      <c r="B12" s="5" t="s">
        <v>101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>
      <c r="A13" s="4"/>
      <c r="B13" s="45" t="s">
        <v>157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>
      <c r="A14" s="4"/>
      <c r="B14" s="4" t="s">
        <v>102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>
      <c r="A15" s="4"/>
      <c r="B15" s="4" t="s">
        <v>103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>
      <c r="A16" s="4"/>
      <c r="B16" s="4" t="s">
        <v>202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>
      <c r="A18" s="4"/>
      <c r="B18" s="45" t="s">
        <v>104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>
      <c r="A19" s="4"/>
      <c r="B19" s="4" t="s">
        <v>105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>
      <c r="A21" s="4"/>
      <c r="B21" s="45" t="s">
        <v>173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>
      <c r="A22" s="4"/>
      <c r="B22" s="5" t="s">
        <v>106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</row>
    <row r="23" spans="1:19">
      <c r="A23" s="4"/>
      <c r="B23" s="4" t="s">
        <v>107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</row>
    <row r="24" spans="1:19">
      <c r="A24" s="4"/>
      <c r="B24" s="5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</row>
    <row r="25" spans="1:19">
      <c r="A25" s="4"/>
      <c r="B25" s="5" t="s">
        <v>156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</row>
    <row r="26" spans="1:19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</row>
    <row r="27" spans="1:19">
      <c r="A27" s="4"/>
      <c r="B27" s="45" t="s">
        <v>134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</row>
    <row r="28" spans="1:19">
      <c r="A28" s="4"/>
      <c r="B28" t="s">
        <v>202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</row>
    <row r="29" spans="1:19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</row>
    <row r="30" spans="1:19">
      <c r="A30" s="4"/>
      <c r="B30" s="5" t="s">
        <v>108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</row>
    <row r="31" spans="1:19">
      <c r="A31" s="4"/>
      <c r="B31" s="4" t="s">
        <v>109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</row>
    <row r="32" spans="1:19">
      <c r="A32" s="4"/>
      <c r="B32" s="5" t="s">
        <v>164</v>
      </c>
      <c r="C32" s="4"/>
      <c r="D32" s="4" t="s">
        <v>163</v>
      </c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</row>
    <row r="33" spans="1:19">
      <c r="A33" s="4"/>
      <c r="B33" s="5" t="s">
        <v>166</v>
      </c>
      <c r="C33" s="4"/>
      <c r="D33" s="4" t="s">
        <v>165</v>
      </c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</row>
    <row r="34" spans="1:19">
      <c r="A34" s="4"/>
      <c r="B34" s="5" t="s">
        <v>161</v>
      </c>
      <c r="C34" s="4"/>
      <c r="D34" s="4" t="s">
        <v>162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</row>
    <row r="35" spans="1:19">
      <c r="A35" s="4"/>
      <c r="B35" s="4"/>
      <c r="D35" s="4" t="s">
        <v>160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</row>
    <row r="36" spans="1:19">
      <c r="A36" s="4"/>
      <c r="B36" s="4"/>
      <c r="C36" s="4"/>
      <c r="D36" s="4" t="s">
        <v>167</v>
      </c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</row>
    <row r="37" spans="1:19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</row>
    <row r="38" spans="1:19" ht="16" thickBo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</row>
    <row r="39" spans="1:19">
      <c r="A39" s="4"/>
      <c r="B39" s="46"/>
      <c r="C39" s="47" t="s">
        <v>110</v>
      </c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8"/>
      <c r="R39" s="4"/>
      <c r="S39" s="4"/>
    </row>
    <row r="40" spans="1:19">
      <c r="A40" s="4"/>
      <c r="B40" s="49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50"/>
      <c r="R40" s="4"/>
      <c r="S40" s="4"/>
    </row>
    <row r="41" spans="1:19" ht="16">
      <c r="A41" s="4"/>
      <c r="B41" s="49"/>
      <c r="C41" s="51" t="s">
        <v>111</v>
      </c>
      <c r="D41" s="52"/>
      <c r="E41" s="52"/>
      <c r="F41" s="52"/>
      <c r="G41" s="4"/>
      <c r="H41" s="110" t="s">
        <v>146</v>
      </c>
      <c r="I41" s="110"/>
      <c r="J41" s="72" t="s">
        <v>147</v>
      </c>
      <c r="K41" s="72"/>
      <c r="L41" s="4"/>
      <c r="M41" s="4"/>
      <c r="N41" s="4"/>
      <c r="O41" s="4"/>
      <c r="P41" s="4"/>
      <c r="Q41" s="50"/>
      <c r="R41" s="4"/>
      <c r="S41" s="4"/>
    </row>
    <row r="42" spans="1:19">
      <c r="A42" s="4"/>
      <c r="B42" s="49"/>
      <c r="C42" s="52"/>
      <c r="D42" s="52"/>
      <c r="E42" s="52"/>
      <c r="F42" s="52"/>
      <c r="G42" s="4"/>
      <c r="H42" s="72" t="s">
        <v>168</v>
      </c>
      <c r="I42" s="72"/>
      <c r="J42" s="72"/>
      <c r="K42" s="72"/>
      <c r="L42" s="4"/>
      <c r="M42" s="4"/>
      <c r="N42" s="4"/>
      <c r="O42" s="4"/>
      <c r="P42" s="4"/>
      <c r="Q42" s="50"/>
      <c r="R42" s="4"/>
      <c r="S42" s="4"/>
    </row>
    <row r="43" spans="1:19">
      <c r="A43" s="4"/>
      <c r="B43" s="49"/>
      <c r="C43" s="52" t="s">
        <v>112</v>
      </c>
      <c r="D43" s="52">
        <v>277.77999999999997</v>
      </c>
      <c r="E43" s="52" t="s">
        <v>113</v>
      </c>
      <c r="F43" s="52"/>
      <c r="G43" s="4"/>
      <c r="H43" s="72" t="s">
        <v>117</v>
      </c>
      <c r="I43" s="72"/>
      <c r="J43" s="72">
        <v>2.56</v>
      </c>
      <c r="K43" s="72"/>
      <c r="L43" s="4"/>
      <c r="M43" s="4"/>
      <c r="N43" s="4"/>
      <c r="O43" s="4"/>
      <c r="P43" s="4"/>
      <c r="Q43" s="50"/>
      <c r="R43" s="4"/>
      <c r="S43" s="4"/>
    </row>
    <row r="44" spans="1:19">
      <c r="A44" s="4"/>
      <c r="B44" s="49"/>
      <c r="C44" s="52"/>
      <c r="D44" s="52"/>
      <c r="E44" s="52"/>
      <c r="F44" s="52"/>
      <c r="G44" s="4"/>
      <c r="H44" s="72" t="s">
        <v>119</v>
      </c>
      <c r="I44" s="72"/>
      <c r="J44" s="72">
        <v>2.7</v>
      </c>
      <c r="K44" s="72"/>
      <c r="L44" s="4"/>
      <c r="M44" s="4"/>
      <c r="N44" s="4"/>
      <c r="O44" s="4"/>
      <c r="P44" s="4"/>
      <c r="Q44" s="50"/>
      <c r="R44" s="4"/>
      <c r="S44" s="4"/>
    </row>
    <row r="45" spans="1:19">
      <c r="A45" s="4"/>
      <c r="B45" s="49"/>
      <c r="C45" s="52"/>
      <c r="D45" s="52"/>
      <c r="E45" s="52"/>
      <c r="F45" s="52"/>
      <c r="G45" s="4"/>
      <c r="H45" s="72" t="s">
        <v>118</v>
      </c>
      <c r="I45" s="72"/>
      <c r="J45" s="72">
        <v>1.21919</v>
      </c>
      <c r="K45" s="72" t="s">
        <v>148</v>
      </c>
      <c r="L45" s="4"/>
      <c r="M45" s="4"/>
      <c r="N45" s="4"/>
      <c r="O45" s="4"/>
      <c r="P45" s="4"/>
      <c r="Q45" s="50"/>
      <c r="R45" s="4"/>
      <c r="S45" s="4"/>
    </row>
    <row r="46" spans="1:19">
      <c r="A46" s="4"/>
      <c r="B46" s="49"/>
      <c r="C46" s="52"/>
      <c r="D46" s="52" t="s">
        <v>114</v>
      </c>
      <c r="E46" s="52" t="s">
        <v>115</v>
      </c>
      <c r="F46" s="52" t="s">
        <v>116</v>
      </c>
      <c r="G46" s="4"/>
      <c r="H46" s="72"/>
      <c r="I46" s="72"/>
      <c r="J46" s="72"/>
      <c r="K46" s="72"/>
      <c r="L46" s="4"/>
      <c r="M46" s="4"/>
      <c r="N46" s="4"/>
      <c r="O46" s="4"/>
      <c r="P46" s="4"/>
      <c r="Q46" s="50"/>
      <c r="R46" s="4"/>
      <c r="S46" s="4"/>
    </row>
    <row r="47" spans="1:19">
      <c r="A47" s="4"/>
      <c r="B47" s="49"/>
      <c r="C47" s="52" t="s">
        <v>117</v>
      </c>
      <c r="D47" s="52">
        <v>36.799999999999997</v>
      </c>
      <c r="E47" s="52">
        <v>10222.304</v>
      </c>
      <c r="F47" s="52">
        <v>10.222303999999999</v>
      </c>
      <c r="G47" s="4"/>
      <c r="H47" s="72" t="s">
        <v>169</v>
      </c>
      <c r="I47" s="72"/>
      <c r="J47" s="72"/>
      <c r="K47" s="72"/>
      <c r="L47" s="4"/>
      <c r="M47" s="4"/>
      <c r="N47" s="4"/>
      <c r="O47" s="4"/>
      <c r="P47" s="4"/>
      <c r="Q47" s="50"/>
      <c r="R47" s="4"/>
      <c r="S47" s="4"/>
    </row>
    <row r="48" spans="1:19">
      <c r="A48" s="4"/>
      <c r="B48" s="49"/>
      <c r="C48" s="52" t="s">
        <v>118</v>
      </c>
      <c r="D48" s="52">
        <v>50.4</v>
      </c>
      <c r="E48" s="52">
        <v>14000.111999999999</v>
      </c>
      <c r="F48" s="52">
        <v>14.000112</v>
      </c>
      <c r="G48" s="4"/>
      <c r="H48" s="72" t="s">
        <v>126</v>
      </c>
      <c r="I48" s="72"/>
      <c r="J48" s="72">
        <v>0.27844000000000002</v>
      </c>
      <c r="K48" s="72"/>
      <c r="L48" s="4"/>
      <c r="M48" s="4"/>
      <c r="N48" s="4"/>
      <c r="O48" s="4"/>
      <c r="P48" s="4"/>
      <c r="Q48" s="50"/>
      <c r="R48" s="4"/>
      <c r="S48" s="4"/>
    </row>
    <row r="49" spans="1:19">
      <c r="A49" s="4"/>
      <c r="B49" s="49"/>
      <c r="C49" s="52" t="s">
        <v>119</v>
      </c>
      <c r="D49" s="52">
        <v>43.1</v>
      </c>
      <c r="E49" s="52">
        <v>11972.317999999999</v>
      </c>
      <c r="F49" s="52">
        <v>11.972318</v>
      </c>
      <c r="G49" s="4"/>
      <c r="H49" s="72" t="s">
        <v>203</v>
      </c>
      <c r="I49" s="72"/>
      <c r="J49" s="72">
        <v>0.44758999999999999</v>
      </c>
      <c r="K49" s="72"/>
      <c r="L49" s="4"/>
      <c r="M49" s="4"/>
      <c r="N49" s="4"/>
      <c r="O49" s="4"/>
      <c r="P49" s="4"/>
      <c r="Q49" s="50"/>
      <c r="R49" s="4"/>
      <c r="S49" s="4"/>
    </row>
    <row r="50" spans="1:19">
      <c r="A50" s="4"/>
      <c r="B50" s="49"/>
      <c r="C50" s="52" t="s">
        <v>120</v>
      </c>
      <c r="D50" s="52">
        <v>120.2</v>
      </c>
      <c r="E50" s="52">
        <v>33389.156000000003</v>
      </c>
      <c r="F50" s="52">
        <v>33.389156</v>
      </c>
      <c r="G50" s="4"/>
      <c r="H50" s="72" t="s">
        <v>118</v>
      </c>
      <c r="I50" s="72"/>
      <c r="J50" s="72">
        <v>157.83000000000001</v>
      </c>
      <c r="K50" s="72" t="s">
        <v>148</v>
      </c>
      <c r="L50" s="4"/>
      <c r="M50" s="4"/>
      <c r="N50" s="4"/>
      <c r="O50" s="4"/>
      <c r="P50" s="4"/>
      <c r="Q50" s="50"/>
      <c r="R50" s="4"/>
      <c r="S50" s="4"/>
    </row>
    <row r="51" spans="1:19">
      <c r="A51" s="4"/>
      <c r="B51" s="49"/>
      <c r="C51" s="52" t="s">
        <v>121</v>
      </c>
      <c r="D51" s="52"/>
      <c r="E51" s="52"/>
      <c r="F51" s="52">
        <v>13.3</v>
      </c>
      <c r="G51" s="4"/>
      <c r="H51" s="72" t="s">
        <v>119</v>
      </c>
      <c r="I51" s="72"/>
      <c r="J51" s="72">
        <v>0.62873999999999997</v>
      </c>
      <c r="K51" s="72"/>
      <c r="L51" s="4"/>
      <c r="M51" s="4"/>
      <c r="N51" s="4"/>
      <c r="O51" s="4"/>
      <c r="P51" s="4"/>
      <c r="Q51" s="50"/>
      <c r="R51" s="4"/>
      <c r="S51" s="4"/>
    </row>
    <row r="52" spans="1:19">
      <c r="A52" s="4"/>
      <c r="B52" s="49"/>
      <c r="C52" s="52"/>
      <c r="D52" s="52"/>
      <c r="E52" s="52"/>
      <c r="F52" s="52"/>
      <c r="G52" s="4"/>
      <c r="H52" s="72"/>
      <c r="I52" s="72"/>
      <c r="J52" s="72"/>
      <c r="K52" s="72"/>
      <c r="L52" s="4"/>
      <c r="M52" s="4"/>
      <c r="N52" s="4"/>
      <c r="O52" s="4"/>
      <c r="P52" s="4"/>
      <c r="Q52" s="50"/>
      <c r="R52" s="4"/>
      <c r="S52" s="4"/>
    </row>
    <row r="53" spans="1:19">
      <c r="A53" s="4"/>
      <c r="B53" s="49"/>
      <c r="C53" s="52"/>
      <c r="D53" s="52"/>
      <c r="E53" s="52"/>
      <c r="F53" s="52"/>
      <c r="G53" s="4"/>
      <c r="H53" s="72"/>
      <c r="I53" s="72"/>
      <c r="J53" s="72"/>
      <c r="K53" s="72"/>
      <c r="L53" s="4"/>
      <c r="M53" s="4"/>
      <c r="N53" s="4"/>
      <c r="O53" s="4"/>
      <c r="P53" s="4"/>
      <c r="Q53" s="50"/>
      <c r="R53" s="4"/>
      <c r="S53" s="4"/>
    </row>
    <row r="54" spans="1:19" ht="16">
      <c r="A54" s="4"/>
      <c r="B54" s="49"/>
      <c r="C54" s="52"/>
      <c r="D54" s="52" t="s">
        <v>122</v>
      </c>
      <c r="E54" s="52"/>
      <c r="F54" s="52" t="s">
        <v>123</v>
      </c>
      <c r="G54" s="4"/>
      <c r="H54" s="73" t="s">
        <v>158</v>
      </c>
      <c r="I54" s="72"/>
      <c r="J54" s="72"/>
      <c r="K54" s="72"/>
      <c r="L54" s="4" t="s">
        <v>159</v>
      </c>
      <c r="M54" s="4"/>
      <c r="N54" s="4"/>
      <c r="O54" s="4"/>
      <c r="P54" s="4"/>
      <c r="Q54" s="50"/>
      <c r="R54" s="4"/>
      <c r="S54" s="4"/>
    </row>
    <row r="55" spans="1:19">
      <c r="A55" s="4"/>
      <c r="B55" s="49"/>
      <c r="C55" s="52" t="s">
        <v>117</v>
      </c>
      <c r="D55" s="52">
        <v>0.84</v>
      </c>
      <c r="E55" s="52"/>
      <c r="F55" s="52">
        <v>8.5867353600000005</v>
      </c>
      <c r="G55" s="4"/>
      <c r="H55" s="72" t="s">
        <v>149</v>
      </c>
      <c r="I55" s="72"/>
      <c r="J55" s="74">
        <v>0.14199999999999999</v>
      </c>
      <c r="K55" s="72"/>
      <c r="L55" s="4"/>
      <c r="M55" s="4"/>
      <c r="N55" s="4"/>
      <c r="O55" s="4"/>
      <c r="P55" s="4"/>
      <c r="Q55" s="50"/>
      <c r="R55" s="4"/>
      <c r="S55" s="4"/>
    </row>
    <row r="56" spans="1:19">
      <c r="A56" s="4"/>
      <c r="B56" s="49"/>
      <c r="C56" s="52" t="s">
        <v>118</v>
      </c>
      <c r="D56" s="52">
        <v>1.3620000000000001</v>
      </c>
      <c r="E56" s="52"/>
      <c r="F56" s="52">
        <v>19.06815254</v>
      </c>
      <c r="G56" s="4"/>
      <c r="H56" s="72" t="s">
        <v>150</v>
      </c>
      <c r="I56" s="72"/>
      <c r="J56" s="74">
        <f>1-J55</f>
        <v>0.85799999999999998</v>
      </c>
      <c r="K56" s="72"/>
      <c r="L56" s="4"/>
      <c r="M56" s="4"/>
      <c r="N56" s="4"/>
      <c r="O56" s="4"/>
      <c r="P56" s="4"/>
      <c r="Q56" s="50"/>
      <c r="R56" s="4"/>
      <c r="S56" s="4"/>
    </row>
    <row r="57" spans="1:19">
      <c r="A57" s="4"/>
      <c r="B57" s="49"/>
      <c r="C57" s="52" t="s">
        <v>119</v>
      </c>
      <c r="D57" s="52">
        <v>0.84</v>
      </c>
      <c r="E57" s="52"/>
      <c r="F57" s="52">
        <v>10.056747120000001</v>
      </c>
      <c r="G57" s="4"/>
      <c r="H57" s="4"/>
      <c r="I57" s="4"/>
      <c r="J57" s="4"/>
      <c r="K57" s="4"/>
      <c r="L57" s="4"/>
      <c r="M57" s="4"/>
      <c r="N57" s="4"/>
      <c r="O57" s="4"/>
      <c r="P57" s="4"/>
      <c r="Q57" s="50"/>
      <c r="R57" s="4"/>
      <c r="S57" s="4"/>
    </row>
    <row r="58" spans="1:19">
      <c r="A58" s="4"/>
      <c r="B58" s="49"/>
      <c r="C58" s="52" t="s">
        <v>120</v>
      </c>
      <c r="D58" s="52">
        <v>7.0999999999999994E-2</v>
      </c>
      <c r="E58" s="52"/>
      <c r="F58" s="52">
        <v>2.3706300759999999</v>
      </c>
      <c r="G58" s="4"/>
      <c r="H58" s="4"/>
      <c r="I58" s="4"/>
      <c r="J58" s="4"/>
      <c r="K58" s="4"/>
      <c r="L58" s="4"/>
      <c r="M58" s="4"/>
      <c r="N58" s="4"/>
      <c r="O58" s="4"/>
      <c r="P58" s="4"/>
      <c r="Q58" s="50"/>
      <c r="R58" s="4"/>
      <c r="S58" s="4"/>
    </row>
    <row r="59" spans="1:19">
      <c r="A59" s="4"/>
      <c r="B59" s="49"/>
      <c r="C59" s="52" t="s">
        <v>121</v>
      </c>
      <c r="D59" s="52">
        <v>0.74</v>
      </c>
      <c r="E59" s="52"/>
      <c r="F59" s="52">
        <v>9.8420000000000005</v>
      </c>
      <c r="G59" s="4"/>
      <c r="H59" s="4"/>
      <c r="I59" s="4"/>
      <c r="J59" s="4"/>
      <c r="K59" s="4"/>
      <c r="L59" s="4"/>
      <c r="M59" s="4"/>
      <c r="N59" s="4"/>
      <c r="O59" s="4"/>
      <c r="P59" s="4"/>
      <c r="Q59" s="50"/>
      <c r="R59" s="4"/>
      <c r="S59" s="4"/>
    </row>
    <row r="60" spans="1:19">
      <c r="A60" s="4"/>
      <c r="B60" s="49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50"/>
      <c r="R60" s="4"/>
      <c r="S60" s="4"/>
    </row>
    <row r="61" spans="1:19">
      <c r="A61" s="4"/>
      <c r="B61" s="49"/>
      <c r="C61" s="4" t="s">
        <v>102</v>
      </c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50"/>
      <c r="R61" s="4"/>
      <c r="S61" s="4"/>
    </row>
    <row r="62" spans="1:19">
      <c r="A62" s="4"/>
      <c r="B62" s="49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50"/>
      <c r="R62" s="4"/>
      <c r="S62" s="4"/>
    </row>
    <row r="63" spans="1:19">
      <c r="A63" s="4"/>
      <c r="B63" s="49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50"/>
      <c r="R63" s="4"/>
      <c r="S63" s="4"/>
    </row>
    <row r="64" spans="1:19">
      <c r="A64" s="4"/>
      <c r="B64" s="49"/>
      <c r="C64" s="5" t="s">
        <v>174</v>
      </c>
      <c r="D64" s="4" t="s">
        <v>202</v>
      </c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50"/>
      <c r="R64" s="4"/>
      <c r="S64" s="4"/>
    </row>
    <row r="65" spans="1:19">
      <c r="A65" s="4"/>
      <c r="B65" s="49"/>
      <c r="C65" s="4" t="s">
        <v>124</v>
      </c>
      <c r="D65" s="4">
        <v>2.39</v>
      </c>
      <c r="E65" s="4" t="s">
        <v>125</v>
      </c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50"/>
      <c r="R65" s="4"/>
      <c r="S65" s="4"/>
    </row>
    <row r="66" spans="1:19">
      <c r="A66" s="4"/>
      <c r="B66" s="49"/>
      <c r="C66" s="4" t="s">
        <v>126</v>
      </c>
      <c r="D66" s="4">
        <v>2.4300000000000002</v>
      </c>
      <c r="E66" s="4" t="s">
        <v>125</v>
      </c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50"/>
      <c r="R66" s="4"/>
      <c r="S66" s="4"/>
    </row>
    <row r="67" spans="1:19">
      <c r="A67" s="4"/>
      <c r="B67" s="49"/>
      <c r="C67" s="4" t="s">
        <v>118</v>
      </c>
      <c r="D67" s="4">
        <v>1.1056699999999999</v>
      </c>
      <c r="E67" s="4" t="s">
        <v>127</v>
      </c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50"/>
      <c r="R67" s="4"/>
      <c r="S67" s="4"/>
    </row>
    <row r="68" spans="1:19">
      <c r="A68" s="4"/>
      <c r="B68" s="49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50"/>
      <c r="R68" s="4"/>
      <c r="S68" s="4"/>
    </row>
    <row r="69" spans="1:19">
      <c r="A69" s="4"/>
      <c r="B69" s="49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50"/>
      <c r="R69" s="4"/>
      <c r="S69" s="4"/>
    </row>
    <row r="70" spans="1:19">
      <c r="A70" s="4"/>
      <c r="B70" s="49"/>
      <c r="C70" s="5" t="s">
        <v>151</v>
      </c>
      <c r="D70" s="4"/>
      <c r="E70" s="4"/>
      <c r="F70" s="4" t="s">
        <v>145</v>
      </c>
      <c r="G70" s="4"/>
      <c r="H70" s="4"/>
      <c r="I70" s="4"/>
      <c r="J70" s="4"/>
      <c r="K70" s="4"/>
      <c r="L70" s="4"/>
      <c r="M70" s="4"/>
      <c r="N70" s="4"/>
      <c r="O70" s="4"/>
      <c r="P70" s="4"/>
      <c r="Q70" s="50"/>
      <c r="R70" s="4"/>
      <c r="S70" s="4"/>
    </row>
    <row r="71" spans="1:19">
      <c r="A71" s="4"/>
      <c r="B71" s="49"/>
      <c r="C71" s="4">
        <v>2023</v>
      </c>
      <c r="D71" s="4">
        <v>13</v>
      </c>
      <c r="E71" s="4" t="s">
        <v>128</v>
      </c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50"/>
      <c r="R71" s="4"/>
      <c r="S71" s="4"/>
    </row>
    <row r="72" spans="1:19">
      <c r="A72" s="4"/>
      <c r="B72" s="49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50"/>
      <c r="R72" s="4"/>
      <c r="S72" s="4"/>
    </row>
    <row r="73" spans="1:19">
      <c r="A73" s="4"/>
      <c r="B73" s="49"/>
      <c r="C73" s="5" t="s">
        <v>153</v>
      </c>
      <c r="D73" s="4"/>
      <c r="E73" s="4"/>
      <c r="F73" s="4"/>
      <c r="G73" s="4" t="s">
        <v>154</v>
      </c>
      <c r="H73" s="4"/>
      <c r="I73" s="4"/>
      <c r="J73" s="4"/>
      <c r="K73" s="4"/>
      <c r="L73" s="4"/>
      <c r="M73" s="4"/>
      <c r="N73" s="4"/>
      <c r="O73" s="4"/>
      <c r="P73" s="4"/>
      <c r="Q73" s="50"/>
      <c r="R73" s="4"/>
      <c r="S73" s="4"/>
    </row>
    <row r="74" spans="1:19">
      <c r="A74" s="4"/>
      <c r="B74" s="49"/>
      <c r="C74" s="4">
        <v>2023</v>
      </c>
      <c r="D74" s="4">
        <v>436</v>
      </c>
      <c r="E74" s="4" t="s">
        <v>128</v>
      </c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50"/>
      <c r="R74" s="4"/>
      <c r="S74" s="4"/>
    </row>
    <row r="75" spans="1:19">
      <c r="A75" s="4"/>
      <c r="B75" s="49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50"/>
      <c r="R75" s="4"/>
      <c r="S75" s="4"/>
    </row>
    <row r="76" spans="1:19">
      <c r="A76" s="4"/>
      <c r="B76" s="49"/>
      <c r="C76" s="5" t="s">
        <v>175</v>
      </c>
      <c r="D76" s="4"/>
      <c r="E76" s="4" t="s">
        <v>152</v>
      </c>
      <c r="F76" s="4"/>
      <c r="H76" s="4"/>
      <c r="I76" s="4"/>
      <c r="J76" s="4"/>
      <c r="K76" s="4"/>
      <c r="L76" s="4"/>
      <c r="M76" s="4"/>
      <c r="N76" s="4"/>
      <c r="O76" s="4"/>
      <c r="P76" s="4"/>
      <c r="Q76" s="50"/>
      <c r="R76" s="4"/>
      <c r="S76" s="4"/>
    </row>
    <row r="77" spans="1:19">
      <c r="A77" s="4"/>
      <c r="B77" s="49"/>
      <c r="C77">
        <v>2023</v>
      </c>
      <c r="D77" s="4">
        <v>13</v>
      </c>
      <c r="E77" s="4" t="s">
        <v>128</v>
      </c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50"/>
      <c r="R77" s="4"/>
      <c r="S77" s="4"/>
    </row>
    <row r="78" spans="1:19">
      <c r="A78" s="4"/>
      <c r="B78" s="49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50"/>
      <c r="R78" s="4"/>
      <c r="S78" s="4"/>
    </row>
    <row r="79" spans="1:19">
      <c r="A79" s="4"/>
      <c r="B79" s="49"/>
      <c r="C79" s="70" t="s">
        <v>155</v>
      </c>
      <c r="D79" s="70"/>
      <c r="E79" s="70"/>
      <c r="F79" s="70"/>
      <c r="G79" s="70"/>
      <c r="H79" s="4"/>
      <c r="I79" s="4"/>
      <c r="J79" s="4"/>
      <c r="K79" s="4"/>
      <c r="L79" s="4"/>
      <c r="M79" s="4"/>
      <c r="N79" s="4"/>
      <c r="O79" s="4"/>
      <c r="P79" s="4"/>
      <c r="Q79" s="50"/>
      <c r="R79" s="4"/>
      <c r="S79" s="4"/>
    </row>
    <row r="80" spans="1:19" ht="16" thickBot="1">
      <c r="A80" s="4"/>
      <c r="B80" s="5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54"/>
      <c r="R80" s="4"/>
      <c r="S80" s="4"/>
    </row>
    <row r="81" spans="1:19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</row>
    <row r="82" spans="1:19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</row>
  </sheetData>
  <mergeCells count="1">
    <mergeCell ref="H41:I41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24DAEA4FD1748409F68D94A74138F0F" ma:contentTypeVersion="14" ma:contentTypeDescription="Opprett et nytt dokument." ma:contentTypeScope="" ma:versionID="75aa6195112ea9dded3c8cdf994b39c4">
  <xsd:schema xmlns:xsd="http://www.w3.org/2001/XMLSchema" xmlns:xs="http://www.w3.org/2001/XMLSchema" xmlns:p="http://schemas.microsoft.com/office/2006/metadata/properties" xmlns:ns2="37ed79c1-7a48-42cd-8303-e51375c7e320" xmlns:ns3="68743a91-e600-4737-92e4-6272ae194775" targetNamespace="http://schemas.microsoft.com/office/2006/metadata/properties" ma:root="true" ma:fieldsID="8591225c0e31b9f36a7976c0d56091c3" ns2:_="" ns3:_="">
    <xsd:import namespace="37ed79c1-7a48-42cd-8303-e51375c7e320"/>
    <xsd:import namespace="68743a91-e600-4737-92e4-6272ae19477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ed79c1-7a48-42cd-8303-e51375c7e3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Bildemerkelapper" ma:readOnly="false" ma:fieldId="{5cf76f15-5ced-4ddc-b409-7134ff3c332f}" ma:taxonomyMulti="true" ma:sspId="47d55938-41ab-4010-9402-597ab796c02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743a91-e600-4737-92e4-6272ae19477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ed79c1-7a48-42cd-8303-e51375c7e32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D73BFE4-26D8-4631-83D0-C45944AA522B}"/>
</file>

<file path=customXml/itemProps2.xml><?xml version="1.0" encoding="utf-8"?>
<ds:datastoreItem xmlns:ds="http://schemas.openxmlformats.org/officeDocument/2006/customXml" ds:itemID="{1A32E593-F709-4452-A2DE-C1B37D5BDF08}"/>
</file>

<file path=customXml/itemProps3.xml><?xml version="1.0" encoding="utf-8"?>
<ds:datastoreItem xmlns:ds="http://schemas.openxmlformats.org/officeDocument/2006/customXml" ds:itemID="{761B3E16-0B09-46A7-A636-E564CCC6135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Miljøtall</vt:lpstr>
      <vt:lpstr>Faktorer og kilder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Lundeby Hege Gran</dc:creator>
  <cp:lastModifiedBy>Marianne Alfsen</cp:lastModifiedBy>
  <dcterms:created xsi:type="dcterms:W3CDTF">2023-01-04T09:20:20Z</dcterms:created>
  <dcterms:modified xsi:type="dcterms:W3CDTF">2024-03-12T14:56:58Z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0x010100E24DAEA4FD1748409F68D94A74138F0F</vt:lpwstr>
  </property>
</Properties>
</file>