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nealfsen/Downloads/"/>
    </mc:Choice>
  </mc:AlternateContent>
  <xr:revisionPtr revIDLastSave="0" documentId="8_{69972A8F-C53B-BB43-85BB-2E203C166081}" xr6:coauthVersionLast="47" xr6:coauthVersionMax="47" xr10:uidLastSave="{00000000-0000-0000-0000-000000000000}"/>
  <bookViews>
    <workbookView xWindow="40" yWindow="500" windowWidth="19120" windowHeight="10140" xr2:uid="{00000000-000D-0000-FFFF-FFFF00000000}"/>
  </bookViews>
  <sheets>
    <sheet name="2023" sheetId="1" r:id="rId1"/>
  </sheets>
  <definedNames>
    <definedName name="_xlnm.Print_Area" localSheetId="0">'2023'!$A$1:$O$93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2" i="1" l="1"/>
  <c r="O72" i="1"/>
  <c r="I72" i="1"/>
  <c r="O26" i="1"/>
  <c r="O27" i="1"/>
  <c r="I26" i="1"/>
  <c r="I27" i="1"/>
  <c r="H6" i="1" l="1"/>
  <c r="G83" i="1"/>
  <c r="I83" i="1" s="1"/>
  <c r="O83" i="1" s="1"/>
  <c r="G70" i="1"/>
  <c r="H74" i="1"/>
  <c r="J74" i="1"/>
  <c r="K74" i="1"/>
  <c r="L74" i="1"/>
  <c r="M74" i="1"/>
  <c r="N74" i="1"/>
  <c r="B74" i="1"/>
  <c r="C74" i="1"/>
  <c r="D74" i="1"/>
  <c r="E74" i="1"/>
  <c r="F74" i="1"/>
  <c r="I85" i="1"/>
  <c r="O85" i="1" s="1"/>
  <c r="I86" i="1"/>
  <c r="O86" i="1" s="1"/>
  <c r="I87" i="1"/>
  <c r="O87" i="1" s="1"/>
  <c r="G71" i="1"/>
  <c r="I84" i="1"/>
  <c r="O84" i="1" s="1"/>
  <c r="G49" i="1"/>
  <c r="D51" i="1" s="1"/>
  <c r="D52" i="1" s="1"/>
  <c r="I22" i="1"/>
  <c r="O22" i="1" s="1"/>
  <c r="I34" i="1"/>
  <c r="O34" i="1" s="1"/>
  <c r="C31" i="1"/>
  <c r="I35" i="1"/>
  <c r="O35" i="1" s="1"/>
  <c r="I13" i="1"/>
  <c r="O13" i="1" s="1"/>
  <c r="I17" i="1"/>
  <c r="O17" i="1" s="1"/>
  <c r="I9" i="1"/>
  <c r="O9" i="1" s="1"/>
  <c r="G74" i="1" l="1"/>
  <c r="B92" i="1"/>
  <c r="I82" i="1"/>
  <c r="O82" i="1" s="1"/>
  <c r="I73" i="1"/>
  <c r="O73" i="1" s="1"/>
  <c r="I54" i="1" l="1"/>
  <c r="O54" i="1" s="1"/>
  <c r="I55" i="1"/>
  <c r="O55" i="1" s="1"/>
  <c r="I56" i="1"/>
  <c r="I57" i="1"/>
  <c r="I58" i="1"/>
  <c r="O58" i="1" s="1"/>
  <c r="I59" i="1"/>
  <c r="O59" i="1" s="1"/>
  <c r="I68" i="1"/>
  <c r="O68" i="1" s="1"/>
  <c r="I67" i="1"/>
  <c r="O67" i="1" s="1"/>
  <c r="I48" i="1"/>
  <c r="O48" i="1" s="1"/>
  <c r="I50" i="1"/>
  <c r="O50" i="1" s="1"/>
  <c r="I30" i="1"/>
  <c r="I32" i="1"/>
  <c r="O32" i="1" s="1"/>
  <c r="I33" i="1"/>
  <c r="O33" i="1" s="1"/>
  <c r="C36" i="1"/>
  <c r="I29" i="1"/>
  <c r="O29" i="1" s="1"/>
  <c r="I28" i="1"/>
  <c r="O28" i="1" s="1"/>
  <c r="I25" i="1"/>
  <c r="O25" i="1" s="1"/>
  <c r="B23" i="1"/>
  <c r="C23" i="1"/>
  <c r="I20" i="1"/>
  <c r="O20" i="1" s="1"/>
  <c r="I19" i="1"/>
  <c r="O19" i="1" s="1"/>
  <c r="I18" i="1"/>
  <c r="O18" i="1" s="1"/>
  <c r="I16" i="1"/>
  <c r="O16" i="1" s="1"/>
  <c r="I11" i="1"/>
  <c r="O11" i="1" s="1"/>
  <c r="I7" i="1"/>
  <c r="O7" i="1" s="1"/>
  <c r="I49" i="1" l="1"/>
  <c r="O49" i="1" s="1"/>
  <c r="I31" i="1"/>
  <c r="O31" i="1" s="1"/>
  <c r="I66" i="1" l="1"/>
  <c r="O66" i="1" s="1"/>
  <c r="G88" i="1"/>
  <c r="I53" i="1" l="1"/>
  <c r="O53" i="1" s="1"/>
  <c r="O56" i="1"/>
  <c r="O57" i="1"/>
  <c r="I21" i="1"/>
  <c r="O21" i="1" s="1"/>
  <c r="H88" i="1"/>
  <c r="H45" i="1"/>
  <c r="F43" i="1"/>
  <c r="G43" i="1"/>
  <c r="H43" i="1"/>
  <c r="E61" i="1"/>
  <c r="I81" i="1"/>
  <c r="O81" i="1" s="1"/>
  <c r="I64" i="1" l="1"/>
  <c r="O64" i="1" s="1"/>
  <c r="F69" i="1"/>
  <c r="L88" i="1" l="1"/>
  <c r="L69" i="1"/>
  <c r="L61" i="1"/>
  <c r="L52" i="1"/>
  <c r="L45" i="1"/>
  <c r="L43" i="1"/>
  <c r="L36" i="1"/>
  <c r="O30" i="1"/>
  <c r="L23" i="1"/>
  <c r="L90" i="1" l="1"/>
  <c r="L92" i="1" s="1"/>
  <c r="L75" i="1"/>
  <c r="I6" i="1" l="1"/>
  <c r="O6" i="1" s="1"/>
  <c r="H61" i="1" l="1"/>
  <c r="H69" i="1"/>
  <c r="H36" i="1"/>
  <c r="I65" i="1" l="1"/>
  <c r="O65" i="1" s="1"/>
  <c r="I40" i="1" l="1"/>
  <c r="O40" i="1" s="1"/>
  <c r="N23" i="1"/>
  <c r="M23" i="1"/>
  <c r="K23" i="1"/>
  <c r="J23" i="1"/>
  <c r="H23" i="1"/>
  <c r="G23" i="1"/>
  <c r="F23" i="1"/>
  <c r="E23" i="1"/>
  <c r="D23" i="1"/>
  <c r="I14" i="1" l="1"/>
  <c r="O14" i="1" s="1"/>
  <c r="I5" i="1" l="1"/>
  <c r="F88" i="1"/>
  <c r="F61" i="1"/>
  <c r="F52" i="1"/>
  <c r="F45" i="1"/>
  <c r="F36" i="1"/>
  <c r="G52" i="1"/>
  <c r="H52" i="1"/>
  <c r="G69" i="1"/>
  <c r="G61" i="1"/>
  <c r="G45" i="1"/>
  <c r="G36" i="1"/>
  <c r="G91" i="1" l="1"/>
  <c r="G90" i="1"/>
  <c r="F90" i="1"/>
  <c r="F91" i="1" s="1"/>
  <c r="O5" i="1"/>
  <c r="H90" i="1"/>
  <c r="H92" i="1" s="1"/>
  <c r="H91" i="1" s="1"/>
  <c r="H75" i="1"/>
  <c r="F75" i="1"/>
  <c r="G75" i="1"/>
  <c r="N88" i="1"/>
  <c r="M88" i="1"/>
  <c r="K88" i="1"/>
  <c r="J88" i="1"/>
  <c r="E88" i="1"/>
  <c r="D88" i="1"/>
  <c r="C88" i="1"/>
  <c r="B88" i="1"/>
  <c r="N36" i="1"/>
  <c r="M36" i="1"/>
  <c r="K36" i="1"/>
  <c r="J36" i="1"/>
  <c r="E36" i="1"/>
  <c r="D36" i="1"/>
  <c r="B36" i="1"/>
  <c r="G92" i="1" l="1"/>
  <c r="I38" i="1"/>
  <c r="O38" i="1" s="1"/>
  <c r="I39" i="1"/>
  <c r="O39" i="1" s="1"/>
  <c r="I41" i="1"/>
  <c r="I47" i="1" l="1"/>
  <c r="O47" i="1" s="1"/>
  <c r="I51" i="1"/>
  <c r="O51" i="1" s="1"/>
  <c r="I46" i="1" l="1"/>
  <c r="O46" i="1" s="1"/>
  <c r="B43" i="1"/>
  <c r="I24" i="1"/>
  <c r="I80" i="1"/>
  <c r="O80" i="1" s="1"/>
  <c r="I79" i="1"/>
  <c r="O79" i="1" s="1"/>
  <c r="I78" i="1"/>
  <c r="O78" i="1" s="1"/>
  <c r="I77" i="1"/>
  <c r="O77" i="1" s="1"/>
  <c r="I76" i="1"/>
  <c r="I71" i="1"/>
  <c r="O71" i="1" s="1"/>
  <c r="I70" i="1"/>
  <c r="N69" i="1"/>
  <c r="M69" i="1"/>
  <c r="K69" i="1"/>
  <c r="J69" i="1"/>
  <c r="E69" i="1"/>
  <c r="D69" i="1"/>
  <c r="C69" i="1"/>
  <c r="B69" i="1"/>
  <c r="I63" i="1"/>
  <c r="O63" i="1" s="1"/>
  <c r="I62" i="1"/>
  <c r="O62" i="1" s="1"/>
  <c r="N61" i="1"/>
  <c r="M61" i="1"/>
  <c r="K61" i="1"/>
  <c r="J61" i="1"/>
  <c r="D61" i="1"/>
  <c r="C61" i="1"/>
  <c r="B61" i="1"/>
  <c r="I60" i="1"/>
  <c r="O60" i="1" s="1"/>
  <c r="N52" i="1"/>
  <c r="M52" i="1"/>
  <c r="K52" i="1"/>
  <c r="J52" i="1"/>
  <c r="E52" i="1"/>
  <c r="C52" i="1"/>
  <c r="B52" i="1"/>
  <c r="N45" i="1"/>
  <c r="M45" i="1"/>
  <c r="K45" i="1"/>
  <c r="J45" i="1"/>
  <c r="E45" i="1"/>
  <c r="D45" i="1"/>
  <c r="C45" i="1"/>
  <c r="B45" i="1"/>
  <c r="I44" i="1"/>
  <c r="I45" i="1" s="1"/>
  <c r="N43" i="1"/>
  <c r="M43" i="1"/>
  <c r="K43" i="1"/>
  <c r="J43" i="1"/>
  <c r="E43" i="1"/>
  <c r="D43" i="1"/>
  <c r="C43" i="1"/>
  <c r="I42" i="1"/>
  <c r="O42" i="1" s="1"/>
  <c r="O41" i="1"/>
  <c r="I37" i="1"/>
  <c r="O37" i="1" s="1"/>
  <c r="I10" i="1"/>
  <c r="O10" i="1" s="1"/>
  <c r="I12" i="1"/>
  <c r="O12" i="1" s="1"/>
  <c r="I8" i="1"/>
  <c r="I15" i="1"/>
  <c r="O15" i="1" s="1"/>
  <c r="O70" i="1" l="1"/>
  <c r="O74" i="1" s="1"/>
  <c r="I74" i="1"/>
  <c r="O24" i="1"/>
  <c r="I36" i="1"/>
  <c r="O36" i="1" s="1"/>
  <c r="O8" i="1"/>
  <c r="I23" i="1"/>
  <c r="B90" i="1"/>
  <c r="B91" i="1" s="1"/>
  <c r="B75" i="1"/>
  <c r="I88" i="1"/>
  <c r="O88" i="1" s="1"/>
  <c r="O76" i="1"/>
  <c r="N75" i="1"/>
  <c r="K75" i="1"/>
  <c r="D75" i="1"/>
  <c r="J75" i="1"/>
  <c r="E75" i="1"/>
  <c r="I52" i="1"/>
  <c r="O52" i="1" s="1"/>
  <c r="O45" i="1"/>
  <c r="C90" i="1"/>
  <c r="C91" i="1" s="1"/>
  <c r="O44" i="1"/>
  <c r="J90" i="1"/>
  <c r="E90" i="1"/>
  <c r="E92" i="1" s="1"/>
  <c r="M90" i="1"/>
  <c r="M91" i="1" s="1"/>
  <c r="I61" i="1"/>
  <c r="I69" i="1"/>
  <c r="O69" i="1" s="1"/>
  <c r="K90" i="1"/>
  <c r="K92" i="1" s="1"/>
  <c r="D90" i="1"/>
  <c r="D91" i="1" s="1"/>
  <c r="N90" i="1"/>
  <c r="I43" i="1"/>
  <c r="O43" i="1" s="1"/>
  <c r="I91" i="1" l="1"/>
  <c r="O23" i="1"/>
  <c r="N92" i="1"/>
  <c r="N91" i="1"/>
  <c r="M75" i="1"/>
  <c r="C75" i="1"/>
  <c r="O61" i="1"/>
  <c r="O75" i="1" l="1"/>
  <c r="I75" i="1"/>
  <c r="I90" i="1"/>
  <c r="O91" i="1" l="1"/>
  <c r="I92" i="1"/>
  <c r="O92" i="1" s="1"/>
  <c r="O9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Brattøy Steffen Wiger</author>
    <author>Steffen Wiger Brattøy</author>
  </authors>
  <commentList>
    <comment ref="B4" authorId="0" shapeId="0" xr:uid="{45E1165E-2F60-4F8B-87D3-42164535006C}">
      <text>
        <r>
          <rPr>
            <b/>
            <sz val="9"/>
            <color indexed="81"/>
            <rFont val="Tahoma"/>
            <family val="2"/>
          </rPr>
          <t>Brattøy Steffen Wiger:</t>
        </r>
        <r>
          <rPr>
            <sz val="9"/>
            <color indexed="81"/>
            <rFont val="Tahoma"/>
            <family val="2"/>
          </rPr>
          <t xml:space="preserve">
Handlingsprogram Oslopakke 3</t>
        </r>
      </text>
    </comment>
    <comment ref="D4" authorId="0" shapeId="0" xr:uid="{E98A7691-D766-4D9A-AAA9-0FB5A9EC4C2A}">
      <text>
        <r>
          <rPr>
            <b/>
            <sz val="9"/>
            <color indexed="81"/>
            <rFont val="Tahoma"/>
            <family val="2"/>
          </rPr>
          <t>Brattøy Steffen Wiger:</t>
        </r>
        <r>
          <rPr>
            <sz val="9"/>
            <color indexed="81"/>
            <rFont val="Tahoma"/>
            <family val="2"/>
          </rPr>
          <t xml:space="preserve">
Kontakt BYM</t>
        </r>
      </text>
    </comment>
    <comment ref="E4" authorId="0" shapeId="0" xr:uid="{3951914F-202C-4E44-9D9A-92B3AFA58E95}">
      <text>
        <r>
          <rPr>
            <b/>
            <sz val="9"/>
            <color indexed="81"/>
            <rFont val="Tahoma"/>
            <family val="2"/>
          </rPr>
          <t>Brattøy Steffen Wiger:</t>
        </r>
        <r>
          <rPr>
            <sz val="9"/>
            <color indexed="81"/>
            <rFont val="Tahoma"/>
            <family val="2"/>
          </rPr>
          <t xml:space="preserve">
Se i Viken årsbudsjett 2022
Tabell 80</t>
        </r>
      </text>
    </comment>
    <comment ref="F4" authorId="0" shapeId="0" xr:uid="{99097926-7141-451A-864E-9A6ACDB61889}">
      <text>
        <r>
          <rPr>
            <b/>
            <sz val="9"/>
            <color indexed="81"/>
            <rFont val="Tahoma"/>
            <family val="2"/>
          </rPr>
          <t>Brattøy Steffen Wiger:</t>
        </r>
        <r>
          <rPr>
            <sz val="9"/>
            <color indexed="81"/>
            <rFont val="Tahoma"/>
            <family val="2"/>
          </rPr>
          <t xml:space="preserve">
Frode Hauglin</t>
        </r>
      </text>
    </comment>
    <comment ref="K4" authorId="1" shapeId="0" xr:uid="{19CC604F-50E2-42CA-A853-A5037E87DCB6}">
      <text>
        <r>
          <rPr>
            <b/>
            <sz val="9"/>
            <color indexed="81"/>
            <rFont val="Tahoma"/>
            <family val="2"/>
          </rPr>
          <t>Steffen Wiger Brattøy:</t>
        </r>
        <r>
          <rPr>
            <sz val="9"/>
            <color indexed="81"/>
            <rFont val="Tahoma"/>
            <family val="2"/>
          </rPr>
          <t xml:space="preserve">
Se årsbudsjett Viken 2022, tabell 60 og 80</t>
        </r>
      </text>
    </comment>
    <comment ref="M4" authorId="0" shapeId="0" xr:uid="{EE054BC1-8B89-4E2A-BFA6-AF78DAAAF6B1}">
      <text>
        <r>
          <rPr>
            <b/>
            <sz val="9"/>
            <color indexed="81"/>
            <rFont val="Tahoma"/>
            <family val="2"/>
          </rPr>
          <t>Brattøy Steffen Wiger:</t>
        </r>
        <r>
          <rPr>
            <sz val="9"/>
            <color indexed="81"/>
            <rFont val="Tahoma"/>
            <family val="2"/>
          </rPr>
          <t xml:space="preserve">
Hallgeir</t>
        </r>
      </text>
    </comment>
    <comment ref="N4" authorId="0" shapeId="0" xr:uid="{2F7AC296-5CAD-4CE3-8D1B-F5F8132378BB}">
      <text>
        <r>
          <rPr>
            <b/>
            <sz val="9"/>
            <color indexed="81"/>
            <rFont val="Tahoma"/>
            <family val="2"/>
          </rPr>
          <t>Brattøy Steffen Wiger:</t>
        </r>
        <r>
          <rPr>
            <sz val="9"/>
            <color indexed="81"/>
            <rFont val="Tahoma"/>
            <family val="2"/>
          </rPr>
          <t xml:space="preserve">
Fra kontantstrømoppstillingen</t>
        </r>
      </text>
    </comment>
  </commentList>
</comments>
</file>

<file path=xl/sharedStrings.xml><?xml version="1.0" encoding="utf-8"?>
<sst xmlns="http://schemas.openxmlformats.org/spreadsheetml/2006/main" count="105" uniqueCount="104">
  <si>
    <t>Investeringer i kollektivtrafikken 2023</t>
  </si>
  <si>
    <t>Beløp i mill kr.</t>
  </si>
  <si>
    <r>
      <rPr>
        <sz val="10"/>
        <rFont val="Calibri"/>
        <family val="2"/>
        <scheme val="minor"/>
      </rPr>
      <t>Investeringer i kollektivtrafikken i Oslo og Viken i 2023 finansiert gjennom Oslopakke 3, av Oslo kommune, ved statlige belønningsmidler, og over driften i Ruter/Sporveien. Jernbaneinvesteringer kommer i tillegg.</t>
    </r>
    <r>
      <rPr>
        <b/>
        <sz val="10"/>
        <rFont val="Calibri"/>
        <family val="2"/>
        <scheme val="minor"/>
      </rPr>
      <t xml:space="preserve">
Beløp i mill. kroner</t>
    </r>
  </si>
  <si>
    <t>O3 felles prosjekter Oslo og Viken</t>
  </si>
  <si>
    <t>O3-Store prosjekter Oslo</t>
  </si>
  <si>
    <t>O3 kollektivmidler BYM</t>
  </si>
  <si>
    <t>O3 andre investeringer, Viken</t>
  </si>
  <si>
    <t>O3 kollektivmidler riksveg, SVRØ</t>
  </si>
  <si>
    <t>Statlige belønningsmidler</t>
  </si>
  <si>
    <t>Byvekstavtalen, inkl. tllleggsavtalen</t>
  </si>
  <si>
    <t>SUM bymiljøavtale</t>
  </si>
  <si>
    <t>Oslo kommunes egenfinansierte investeringer</t>
  </si>
  <si>
    <t>Viken fylkeskommune</t>
  </si>
  <si>
    <t>Grunneierbidrag</t>
  </si>
  <si>
    <t>Sporveiens investeringer</t>
  </si>
  <si>
    <t>Ruters investeringer</t>
  </si>
  <si>
    <t>Fornyelse og delvis automatisering signalanlegg</t>
  </si>
  <si>
    <t>Ikke hentet inn i 2022</t>
  </si>
  <si>
    <t>Fornebubanen</t>
  </si>
  <si>
    <t>Majorstuen T-baneknutepunkt</t>
  </si>
  <si>
    <t>Ryen driftsbase</t>
  </si>
  <si>
    <t>Ny Brynseng stasjon</t>
  </si>
  <si>
    <t>Fellesstrekningen Etterstad-Hellerud</t>
  </si>
  <si>
    <t>Furuset- og Østensjøbanen</t>
  </si>
  <si>
    <t>Eksisterende signalanlegg, livsforlengende tiltak</t>
  </si>
  <si>
    <t>Østerås ny sporveksel</t>
  </si>
  <si>
    <t>Arbeidsmaskiner</t>
  </si>
  <si>
    <t>Akutte tiltak T-bane</t>
  </si>
  <si>
    <t>Sporvekseltiltak</t>
  </si>
  <si>
    <t>Oppgradering TL-plattform</t>
  </si>
  <si>
    <t>Tilrettelegging av infrastrukturtiltak CBTC</t>
  </si>
  <si>
    <t>Etterstad base</t>
  </si>
  <si>
    <t>Stasjoner, innen- og utendørs</t>
  </si>
  <si>
    <t>Prosjektmidler T-bane</t>
  </si>
  <si>
    <t>Cyber security - Nytt OT nettverk</t>
  </si>
  <si>
    <t>Sum investeringer T-bane</t>
  </si>
  <si>
    <t>Elektrotiltak, inkl likerettere og kontaktledningsanlegg</t>
  </si>
  <si>
    <t>Storgata</t>
  </si>
  <si>
    <t>Ekebergbanen</t>
  </si>
  <si>
    <t>Grefsenveien</t>
  </si>
  <si>
    <t>Rikshospitalet</t>
  </si>
  <si>
    <t>Trondheimsveien</t>
  </si>
  <si>
    <t>Akutte tiltak trikk</t>
  </si>
  <si>
    <t>Baser</t>
  </si>
  <si>
    <t>Prosjektmidler trikk</t>
  </si>
  <si>
    <t>Pakking forstadsbaner</t>
  </si>
  <si>
    <t>Holdeplasser</t>
  </si>
  <si>
    <t>Lilleakerbanen, fornyelse</t>
  </si>
  <si>
    <t>Sum investeringer trikk</t>
  </si>
  <si>
    <t>Trikk</t>
  </si>
  <si>
    <t>T-bane</t>
  </si>
  <si>
    <t>Infrastruktur</t>
  </si>
  <si>
    <t>Bussanlegg</t>
  </si>
  <si>
    <t>Produksjon (verksted)</t>
  </si>
  <si>
    <t>Sporveien (IKT)</t>
  </si>
  <si>
    <t>Sum diverse investeringer Sporveien</t>
  </si>
  <si>
    <t>Elektronisk billettering, mobilapp, sanntidsinformasjon, mv.</t>
  </si>
  <si>
    <t>Sum investeringer Ruter</t>
  </si>
  <si>
    <t>Bispegata</t>
  </si>
  <si>
    <t>Kraftfulle fremkommelighetstiltak, tiltakspakke 5, 6 og 7</t>
  </si>
  <si>
    <t>Forprosjekter</t>
  </si>
  <si>
    <t>Mindre kollektivtiltak</t>
  </si>
  <si>
    <t>Sum investeringer Bymiljøetaten</t>
  </si>
  <si>
    <t>Store utbedringstiltak</t>
  </si>
  <si>
    <t>Mindre utbedringer</t>
  </si>
  <si>
    <t>Forfallsinnhenting</t>
  </si>
  <si>
    <t>Gang- og sykkelveier</t>
  </si>
  <si>
    <t>Trafikksikkerhetstiltak</t>
  </si>
  <si>
    <t>Kollektivtiltak fylkesvei</t>
  </si>
  <si>
    <t>Planlegging</t>
  </si>
  <si>
    <t>Kjul bussanlegg</t>
  </si>
  <si>
    <t>Sum investeringer fylkesvei Viken fk/Statens vegvesen</t>
  </si>
  <si>
    <t>E6 Tiltak på ramper og kryss Hvam-Skedsmovollen</t>
  </si>
  <si>
    <t>E6 Kollektivtiltak Ulvenveien-Strømsveien</t>
  </si>
  <si>
    <t>Rv 163 Holdeplassoppgradering Østre Akervei</t>
  </si>
  <si>
    <t>Sum investeringer riksveg, Statens vegvesen</t>
  </si>
  <si>
    <t>Diverse investeringer, Viken</t>
  </si>
  <si>
    <t>Diverse investeringer</t>
  </si>
  <si>
    <t>Frekvens- og kapasitetsøkning bybuss</t>
  </si>
  <si>
    <t>Kapasitetsstyrking for trikk ved bussupplering</t>
  </si>
  <si>
    <t>Frekvens- og kapasitetsøkning regionbuss Nedre Romerike</t>
  </si>
  <si>
    <t>Harmonisering av buss- og togfrekvens</t>
  </si>
  <si>
    <t>Styrking av båttilbudet</t>
  </si>
  <si>
    <t>Prispakke barn og ungdom, Viken</t>
  </si>
  <si>
    <t>Overgang til utslippsfri kollektivtransport</t>
  </si>
  <si>
    <t>Utbygging av sykkelveinettet og sykkeltiltak, Oslo</t>
  </si>
  <si>
    <t>Driftstiltak og andre prosjekter finansiert ved belønningsmidler</t>
  </si>
  <si>
    <t>Sum Oslo</t>
  </si>
  <si>
    <t>Sum Viken</t>
  </si>
  <si>
    <t>Avbøtende tiltak for kollektivtrafikk ibfm. stenging av Ring 1</t>
  </si>
  <si>
    <t>Rv 4 Innfartsparkering, kollektiv- og gsv-tiltak Gjelleråsen</t>
  </si>
  <si>
    <t>Rv 150 Oppgradering av holdeplasser langs Ring 3</t>
  </si>
  <si>
    <t>E6 Holdeplass ved Furuset</t>
  </si>
  <si>
    <t>Holdeplassoppgradering Oslo 2023</t>
  </si>
  <si>
    <t>Sum investeringer 2023</t>
  </si>
  <si>
    <t>Sum investeringer og øremerket drift 2023</t>
  </si>
  <si>
    <t>Styrket drift kollektiv</t>
  </si>
  <si>
    <t>Diverse investeringer, Oslo</t>
  </si>
  <si>
    <t>Utredningsramme for byvekstsamarbeidet</t>
  </si>
  <si>
    <t>Planleggingsramme for byvekstsamarbeidet</t>
  </si>
  <si>
    <t>Finansiering av sekretariatet</t>
  </si>
  <si>
    <t>Mindre tiltak sykkel, Viken</t>
  </si>
  <si>
    <t>Smartere transport/ny teknologi</t>
  </si>
  <si>
    <t>Sum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</si>
</sst>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_);_(* \(#,##0.0\);_(* &quot;-&quot;??_);_(@_)"/>
    <numFmt numFmtId="167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3" xfId="0" applyFont="1" applyBorder="1" applyAlignment="1">
      <alignment horizontal="center" textRotation="45" wrapText="1"/>
    </xf>
    <xf numFmtId="0" fontId="4" fillId="0" borderId="4" xfId="0" applyFont="1" applyBorder="1" applyAlignment="1">
      <alignment horizontal="center" textRotation="45" wrapText="1"/>
    </xf>
    <xf numFmtId="0" fontId="4" fillId="0" borderId="5" xfId="0" applyFont="1" applyBorder="1" applyAlignment="1">
      <alignment horizontal="center" textRotation="45" wrapText="1"/>
    </xf>
    <xf numFmtId="0" fontId="4" fillId="2" borderId="6" xfId="0" applyFont="1" applyFill="1" applyBorder="1" applyAlignment="1">
      <alignment horizontal="center" textRotation="45" wrapText="1"/>
    </xf>
    <xf numFmtId="0" fontId="4" fillId="0" borderId="7" xfId="0" applyFont="1" applyBorder="1" applyAlignment="1">
      <alignment horizontal="center" textRotation="45" wrapText="1"/>
    </xf>
    <xf numFmtId="0" fontId="4" fillId="3" borderId="2" xfId="0" applyFont="1" applyFill="1" applyBorder="1" applyAlignment="1">
      <alignment horizontal="center" textRotation="45" wrapText="1"/>
    </xf>
    <xf numFmtId="0" fontId="3" fillId="0" borderId="8" xfId="0" applyFont="1" applyBorder="1" applyAlignment="1">
      <alignment wrapText="1"/>
    </xf>
    <xf numFmtId="165" fontId="3" fillId="0" borderId="9" xfId="1" applyNumberFormat="1" applyFont="1" applyFill="1" applyBorder="1"/>
    <xf numFmtId="165" fontId="3" fillId="0" borderId="10" xfId="1" applyNumberFormat="1" applyFont="1" applyFill="1" applyBorder="1"/>
    <xf numFmtId="165" fontId="3" fillId="0" borderId="11" xfId="1" applyNumberFormat="1" applyFont="1" applyFill="1" applyBorder="1"/>
    <xf numFmtId="165" fontId="3" fillId="2" borderId="12" xfId="1" applyNumberFormat="1" applyFont="1" applyFill="1" applyBorder="1"/>
    <xf numFmtId="165" fontId="4" fillId="3" borderId="8" xfId="1" applyNumberFormat="1" applyFont="1" applyFill="1" applyBorder="1" applyAlignment="1">
      <alignment wrapText="1"/>
    </xf>
    <xf numFmtId="0" fontId="3" fillId="0" borderId="8" xfId="0" applyFont="1" applyBorder="1"/>
    <xf numFmtId="166" fontId="3" fillId="0" borderId="10" xfId="1" applyNumberFormat="1" applyFont="1" applyFill="1" applyBorder="1"/>
    <xf numFmtId="0" fontId="4" fillId="3" borderId="2" xfId="0" applyFont="1" applyFill="1" applyBorder="1" applyAlignment="1">
      <alignment wrapText="1"/>
    </xf>
    <xf numFmtId="165" fontId="4" fillId="3" borderId="4" xfId="1" applyNumberFormat="1" applyFont="1" applyFill="1" applyBorder="1"/>
    <xf numFmtId="165" fontId="4" fillId="3" borderId="7" xfId="1" applyNumberFormat="1" applyFont="1" applyFill="1" applyBorder="1"/>
    <xf numFmtId="165" fontId="4" fillId="3" borderId="5" xfId="1" applyNumberFormat="1" applyFont="1" applyFill="1" applyBorder="1"/>
    <xf numFmtId="165" fontId="4" fillId="3" borderId="6" xfId="1" applyNumberFormat="1" applyFont="1" applyFill="1" applyBorder="1"/>
    <xf numFmtId="165" fontId="4" fillId="3" borderId="2" xfId="1" applyNumberFormat="1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165" fontId="3" fillId="0" borderId="15" xfId="1" applyNumberFormat="1" applyFont="1" applyFill="1" applyBorder="1"/>
    <xf numFmtId="165" fontId="3" fillId="0" borderId="16" xfId="1" applyNumberFormat="1" applyFont="1" applyFill="1" applyBorder="1"/>
    <xf numFmtId="165" fontId="3" fillId="0" borderId="17" xfId="1" applyNumberFormat="1" applyFont="1" applyFill="1" applyBorder="1"/>
    <xf numFmtId="165" fontId="3" fillId="2" borderId="18" xfId="1" applyNumberFormat="1" applyFont="1" applyFill="1" applyBorder="1"/>
    <xf numFmtId="165" fontId="4" fillId="3" borderId="14" xfId="1" applyNumberFormat="1" applyFont="1" applyFill="1" applyBorder="1" applyAlignment="1">
      <alignment wrapText="1"/>
    </xf>
    <xf numFmtId="165" fontId="3" fillId="0" borderId="21" xfId="1" applyNumberFormat="1" applyFont="1" applyFill="1" applyBorder="1"/>
    <xf numFmtId="165" fontId="3" fillId="2" borderId="23" xfId="1" applyNumberFormat="1" applyFont="1" applyFill="1" applyBorder="1"/>
    <xf numFmtId="165" fontId="4" fillId="3" borderId="19" xfId="1" applyNumberFormat="1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165" fontId="3" fillId="0" borderId="20" xfId="1" applyNumberFormat="1" applyFont="1" applyBorder="1"/>
    <xf numFmtId="165" fontId="3" fillId="0" borderId="21" xfId="1" applyNumberFormat="1" applyFont="1" applyBorder="1"/>
    <xf numFmtId="165" fontId="3" fillId="0" borderId="22" xfId="1" applyNumberFormat="1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4" fillId="3" borderId="13" xfId="1" applyNumberFormat="1" applyFont="1" applyFill="1" applyBorder="1"/>
    <xf numFmtId="166" fontId="3" fillId="0" borderId="11" xfId="1" applyNumberFormat="1" applyFont="1" applyBorder="1"/>
    <xf numFmtId="166" fontId="4" fillId="3" borderId="5" xfId="1" applyNumberFormat="1" applyFont="1" applyFill="1" applyBorder="1"/>
    <xf numFmtId="0" fontId="4" fillId="4" borderId="2" xfId="0" applyFont="1" applyFill="1" applyBorder="1" applyAlignment="1">
      <alignment wrapText="1"/>
    </xf>
    <xf numFmtId="165" fontId="4" fillId="4" borderId="4" xfId="1" applyNumberFormat="1" applyFont="1" applyFill="1" applyBorder="1"/>
    <xf numFmtId="165" fontId="4" fillId="4" borderId="7" xfId="1" applyNumberFormat="1" applyFont="1" applyFill="1" applyBorder="1"/>
    <xf numFmtId="165" fontId="4" fillId="4" borderId="5" xfId="1" applyNumberFormat="1" applyFont="1" applyFill="1" applyBorder="1"/>
    <xf numFmtId="165" fontId="4" fillId="4" borderId="6" xfId="1" applyNumberFormat="1" applyFont="1" applyFill="1" applyBorder="1"/>
    <xf numFmtId="165" fontId="4" fillId="4" borderId="2" xfId="1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66" fontId="3" fillId="0" borderId="0" xfId="0" applyNumberFormat="1" applyFont="1"/>
    <xf numFmtId="166" fontId="4" fillId="0" borderId="0" xfId="1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7" fontId="4" fillId="4" borderId="4" xfId="1" applyNumberFormat="1" applyFont="1" applyFill="1" applyBorder="1"/>
    <xf numFmtId="0" fontId="3" fillId="0" borderId="24" xfId="0" applyFont="1" applyBorder="1" applyAlignment="1">
      <alignment wrapText="1"/>
    </xf>
    <xf numFmtId="167" fontId="4" fillId="5" borderId="4" xfId="1" applyNumberFormat="1" applyFont="1" applyFill="1" applyBorder="1"/>
    <xf numFmtId="167" fontId="4" fillId="5" borderId="7" xfId="1" applyNumberFormat="1" applyFont="1" applyFill="1" applyBorder="1"/>
    <xf numFmtId="167" fontId="4" fillId="5" borderId="5" xfId="1" applyNumberFormat="1" applyFont="1" applyFill="1" applyBorder="1"/>
    <xf numFmtId="167" fontId="4" fillId="5" borderId="6" xfId="1" applyNumberFormat="1" applyFont="1" applyFill="1" applyBorder="1"/>
    <xf numFmtId="167" fontId="4" fillId="5" borderId="2" xfId="1" applyNumberFormat="1" applyFont="1" applyFill="1" applyBorder="1" applyAlignment="1">
      <alignment wrapText="1"/>
    </xf>
    <xf numFmtId="9" fontId="3" fillId="0" borderId="0" xfId="2" applyFont="1"/>
    <xf numFmtId="165" fontId="3" fillId="0" borderId="25" xfId="1" applyNumberFormat="1" applyFont="1" applyFill="1" applyBorder="1"/>
    <xf numFmtId="165" fontId="3" fillId="0" borderId="26" xfId="1" applyNumberFormat="1" applyFont="1" applyFill="1" applyBorder="1"/>
    <xf numFmtId="165" fontId="3" fillId="0" borderId="27" xfId="1" applyNumberFormat="1" applyFont="1" applyFill="1" applyBorder="1"/>
    <xf numFmtId="165" fontId="3" fillId="0" borderId="28" xfId="1" applyNumberFormat="1" applyFont="1" applyFill="1" applyBorder="1"/>
    <xf numFmtId="165" fontId="3" fillId="0" borderId="29" xfId="1" applyNumberFormat="1" applyFont="1" applyFill="1" applyBorder="1"/>
    <xf numFmtId="165" fontId="3" fillId="0" borderId="0" xfId="1" applyNumberFormat="1" applyFont="1" applyFill="1" applyBorder="1"/>
    <xf numFmtId="165" fontId="3" fillId="0" borderId="30" xfId="1" applyNumberFormat="1" applyFont="1" applyFill="1" applyBorder="1"/>
    <xf numFmtId="165" fontId="4" fillId="4" borderId="13" xfId="1" applyNumberFormat="1" applyFont="1" applyFill="1" applyBorder="1"/>
    <xf numFmtId="167" fontId="4" fillId="0" borderId="13" xfId="1" applyNumberFormat="1" applyFont="1" applyFill="1" applyBorder="1"/>
    <xf numFmtId="167" fontId="4" fillId="0" borderId="5" xfId="1" applyNumberFormat="1" applyFont="1" applyFill="1" applyBorder="1"/>
    <xf numFmtId="166" fontId="3" fillId="0" borderId="11" xfId="1" applyNumberFormat="1" applyFont="1" applyFill="1" applyBorder="1"/>
    <xf numFmtId="167" fontId="4" fillId="3" borderId="8" xfId="1" applyNumberFormat="1" applyFont="1" applyFill="1" applyBorder="1" applyAlignment="1">
      <alignment wrapText="1"/>
    </xf>
    <xf numFmtId="167" fontId="4" fillId="4" borderId="31" xfId="1" applyNumberFormat="1" applyFont="1" applyFill="1" applyBorder="1"/>
    <xf numFmtId="0" fontId="3" fillId="0" borderId="2" xfId="0" applyFont="1" applyBorder="1" applyAlignment="1">
      <alignment wrapText="1"/>
    </xf>
    <xf numFmtId="165" fontId="4" fillId="5" borderId="7" xfId="1" applyNumberFormat="1" applyFont="1" applyFill="1" applyBorder="1"/>
    <xf numFmtId="165" fontId="4" fillId="3" borderId="3" xfId="1" applyNumberFormat="1" applyFont="1" applyFill="1" applyBorder="1"/>
    <xf numFmtId="167" fontId="4" fillId="4" borderId="13" xfId="1" applyNumberFormat="1" applyFont="1" applyFill="1" applyBorder="1"/>
    <xf numFmtId="167" fontId="4" fillId="4" borderId="3" xfId="1" applyNumberFormat="1" applyFont="1" applyFill="1" applyBorder="1"/>
    <xf numFmtId="166" fontId="3" fillId="2" borderId="12" xfId="1" applyNumberFormat="1" applyFont="1" applyFill="1" applyBorder="1"/>
    <xf numFmtId="166" fontId="4" fillId="3" borderId="8" xfId="1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4"/>
  <sheetViews>
    <sheetView showGridLines="0" tabSelected="1" zoomScale="80" zoomScaleNormal="80" workbookViewId="0">
      <pane xSplit="1" ySplit="4" topLeftCell="B80" activePane="bottomRight" state="frozen"/>
      <selection pane="topRight" activeCell="G110" sqref="G110"/>
      <selection pane="bottomLeft" activeCell="G110" sqref="G110"/>
      <selection pane="bottomRight" sqref="A1:O92"/>
    </sheetView>
  </sheetViews>
  <sheetFormatPr baseColWidth="10" defaultColWidth="11.5" defaultRowHeight="14" outlineLevelCol="1" x14ac:dyDescent="0.2"/>
  <cols>
    <col min="1" max="1" width="55.6640625" style="2" customWidth="1"/>
    <col min="2" max="2" width="15.1640625" style="2" customWidth="1"/>
    <col min="3" max="3" width="23.33203125" style="2" customWidth="1"/>
    <col min="4" max="5" width="7.1640625" style="2" customWidth="1" outlineLevel="1"/>
    <col min="6" max="6" width="20.33203125" style="2" customWidth="1" outlineLevel="1"/>
    <col min="7" max="7" width="14.5" style="2" customWidth="1" outlineLevel="1"/>
    <col min="8" max="8" width="7.1640625" style="2" customWidth="1" outlineLevel="1"/>
    <col min="9" max="9" width="7.1640625" style="2" customWidth="1"/>
    <col min="10" max="14" width="7.1640625" style="2" customWidth="1" outlineLevel="1"/>
    <col min="15" max="15" width="8.1640625" style="4" customWidth="1" outlineLevel="1"/>
    <col min="16" max="236" width="11.5" style="2"/>
    <col min="237" max="238" width="0" style="2" hidden="1" customWidth="1"/>
    <col min="239" max="239" width="48.5" style="2" customWidth="1"/>
    <col min="240" max="241" width="7" style="2" customWidth="1"/>
    <col min="242" max="246" width="7.1640625" style="2" customWidth="1"/>
    <col min="247" max="249" width="0" style="2" hidden="1" customWidth="1"/>
    <col min="250" max="250" width="7.1640625" style="2" customWidth="1"/>
    <col min="251" max="264" width="0" style="2" hidden="1" customWidth="1"/>
    <col min="265" max="492" width="11.5" style="2"/>
    <col min="493" max="494" width="0" style="2" hidden="1" customWidth="1"/>
    <col min="495" max="495" width="48.5" style="2" customWidth="1"/>
    <col min="496" max="497" width="7" style="2" customWidth="1"/>
    <col min="498" max="502" width="7.1640625" style="2" customWidth="1"/>
    <col min="503" max="505" width="0" style="2" hidden="1" customWidth="1"/>
    <col min="506" max="506" width="7.1640625" style="2" customWidth="1"/>
    <col min="507" max="520" width="0" style="2" hidden="1" customWidth="1"/>
    <col min="521" max="748" width="11.5" style="2"/>
    <col min="749" max="750" width="0" style="2" hidden="1" customWidth="1"/>
    <col min="751" max="751" width="48.5" style="2" customWidth="1"/>
    <col min="752" max="753" width="7" style="2" customWidth="1"/>
    <col min="754" max="758" width="7.1640625" style="2" customWidth="1"/>
    <col min="759" max="761" width="0" style="2" hidden="1" customWidth="1"/>
    <col min="762" max="762" width="7.1640625" style="2" customWidth="1"/>
    <col min="763" max="776" width="0" style="2" hidden="1" customWidth="1"/>
    <col min="777" max="1004" width="11.5" style="2"/>
    <col min="1005" max="1006" width="0" style="2" hidden="1" customWidth="1"/>
    <col min="1007" max="1007" width="48.5" style="2" customWidth="1"/>
    <col min="1008" max="1009" width="7" style="2" customWidth="1"/>
    <col min="1010" max="1014" width="7.1640625" style="2" customWidth="1"/>
    <col min="1015" max="1017" width="0" style="2" hidden="1" customWidth="1"/>
    <col min="1018" max="1018" width="7.1640625" style="2" customWidth="1"/>
    <col min="1019" max="1032" width="0" style="2" hidden="1" customWidth="1"/>
    <col min="1033" max="1260" width="11.5" style="2"/>
    <col min="1261" max="1262" width="0" style="2" hidden="1" customWidth="1"/>
    <col min="1263" max="1263" width="48.5" style="2" customWidth="1"/>
    <col min="1264" max="1265" width="7" style="2" customWidth="1"/>
    <col min="1266" max="1270" width="7.1640625" style="2" customWidth="1"/>
    <col min="1271" max="1273" width="0" style="2" hidden="1" customWidth="1"/>
    <col min="1274" max="1274" width="7.1640625" style="2" customWidth="1"/>
    <col min="1275" max="1288" width="0" style="2" hidden="1" customWidth="1"/>
    <col min="1289" max="1516" width="11.5" style="2"/>
    <col min="1517" max="1518" width="0" style="2" hidden="1" customWidth="1"/>
    <col min="1519" max="1519" width="48.5" style="2" customWidth="1"/>
    <col min="1520" max="1521" width="7" style="2" customWidth="1"/>
    <col min="1522" max="1526" width="7.1640625" style="2" customWidth="1"/>
    <col min="1527" max="1529" width="0" style="2" hidden="1" customWidth="1"/>
    <col min="1530" max="1530" width="7.1640625" style="2" customWidth="1"/>
    <col min="1531" max="1544" width="0" style="2" hidden="1" customWidth="1"/>
    <col min="1545" max="1772" width="11.5" style="2"/>
    <col min="1773" max="1774" width="0" style="2" hidden="1" customWidth="1"/>
    <col min="1775" max="1775" width="48.5" style="2" customWidth="1"/>
    <col min="1776" max="1777" width="7" style="2" customWidth="1"/>
    <col min="1778" max="1782" width="7.1640625" style="2" customWidth="1"/>
    <col min="1783" max="1785" width="0" style="2" hidden="1" customWidth="1"/>
    <col min="1786" max="1786" width="7.1640625" style="2" customWidth="1"/>
    <col min="1787" max="1800" width="0" style="2" hidden="1" customWidth="1"/>
    <col min="1801" max="2028" width="11.5" style="2"/>
    <col min="2029" max="2030" width="0" style="2" hidden="1" customWidth="1"/>
    <col min="2031" max="2031" width="48.5" style="2" customWidth="1"/>
    <col min="2032" max="2033" width="7" style="2" customWidth="1"/>
    <col min="2034" max="2038" width="7.1640625" style="2" customWidth="1"/>
    <col min="2039" max="2041" width="0" style="2" hidden="1" customWidth="1"/>
    <col min="2042" max="2042" width="7.1640625" style="2" customWidth="1"/>
    <col min="2043" max="2056" width="0" style="2" hidden="1" customWidth="1"/>
    <col min="2057" max="2284" width="11.5" style="2"/>
    <col min="2285" max="2286" width="0" style="2" hidden="1" customWidth="1"/>
    <col min="2287" max="2287" width="48.5" style="2" customWidth="1"/>
    <col min="2288" max="2289" width="7" style="2" customWidth="1"/>
    <col min="2290" max="2294" width="7.1640625" style="2" customWidth="1"/>
    <col min="2295" max="2297" width="0" style="2" hidden="1" customWidth="1"/>
    <col min="2298" max="2298" width="7.1640625" style="2" customWidth="1"/>
    <col min="2299" max="2312" width="0" style="2" hidden="1" customWidth="1"/>
    <col min="2313" max="2540" width="11.5" style="2"/>
    <col min="2541" max="2542" width="0" style="2" hidden="1" customWidth="1"/>
    <col min="2543" max="2543" width="48.5" style="2" customWidth="1"/>
    <col min="2544" max="2545" width="7" style="2" customWidth="1"/>
    <col min="2546" max="2550" width="7.1640625" style="2" customWidth="1"/>
    <col min="2551" max="2553" width="0" style="2" hidden="1" customWidth="1"/>
    <col min="2554" max="2554" width="7.1640625" style="2" customWidth="1"/>
    <col min="2555" max="2568" width="0" style="2" hidden="1" customWidth="1"/>
    <col min="2569" max="2796" width="11.5" style="2"/>
    <col min="2797" max="2798" width="0" style="2" hidden="1" customWidth="1"/>
    <col min="2799" max="2799" width="48.5" style="2" customWidth="1"/>
    <col min="2800" max="2801" width="7" style="2" customWidth="1"/>
    <col min="2802" max="2806" width="7.1640625" style="2" customWidth="1"/>
    <col min="2807" max="2809" width="0" style="2" hidden="1" customWidth="1"/>
    <col min="2810" max="2810" width="7.1640625" style="2" customWidth="1"/>
    <col min="2811" max="2824" width="0" style="2" hidden="1" customWidth="1"/>
    <col min="2825" max="3052" width="11.5" style="2"/>
    <col min="3053" max="3054" width="0" style="2" hidden="1" customWidth="1"/>
    <col min="3055" max="3055" width="48.5" style="2" customWidth="1"/>
    <col min="3056" max="3057" width="7" style="2" customWidth="1"/>
    <col min="3058" max="3062" width="7.1640625" style="2" customWidth="1"/>
    <col min="3063" max="3065" width="0" style="2" hidden="1" customWidth="1"/>
    <col min="3066" max="3066" width="7.1640625" style="2" customWidth="1"/>
    <col min="3067" max="3080" width="0" style="2" hidden="1" customWidth="1"/>
    <col min="3081" max="3308" width="11.5" style="2"/>
    <col min="3309" max="3310" width="0" style="2" hidden="1" customWidth="1"/>
    <col min="3311" max="3311" width="48.5" style="2" customWidth="1"/>
    <col min="3312" max="3313" width="7" style="2" customWidth="1"/>
    <col min="3314" max="3318" width="7.1640625" style="2" customWidth="1"/>
    <col min="3319" max="3321" width="0" style="2" hidden="1" customWidth="1"/>
    <col min="3322" max="3322" width="7.1640625" style="2" customWidth="1"/>
    <col min="3323" max="3336" width="0" style="2" hidden="1" customWidth="1"/>
    <col min="3337" max="3564" width="11.5" style="2"/>
    <col min="3565" max="3566" width="0" style="2" hidden="1" customWidth="1"/>
    <col min="3567" max="3567" width="48.5" style="2" customWidth="1"/>
    <col min="3568" max="3569" width="7" style="2" customWidth="1"/>
    <col min="3570" max="3574" width="7.1640625" style="2" customWidth="1"/>
    <col min="3575" max="3577" width="0" style="2" hidden="1" customWidth="1"/>
    <col min="3578" max="3578" width="7.1640625" style="2" customWidth="1"/>
    <col min="3579" max="3592" width="0" style="2" hidden="1" customWidth="1"/>
    <col min="3593" max="3820" width="11.5" style="2"/>
    <col min="3821" max="3822" width="0" style="2" hidden="1" customWidth="1"/>
    <col min="3823" max="3823" width="48.5" style="2" customWidth="1"/>
    <col min="3824" max="3825" width="7" style="2" customWidth="1"/>
    <col min="3826" max="3830" width="7.1640625" style="2" customWidth="1"/>
    <col min="3831" max="3833" width="0" style="2" hidden="1" customWidth="1"/>
    <col min="3834" max="3834" width="7.1640625" style="2" customWidth="1"/>
    <col min="3835" max="3848" width="0" style="2" hidden="1" customWidth="1"/>
    <col min="3849" max="4076" width="11.5" style="2"/>
    <col min="4077" max="4078" width="0" style="2" hidden="1" customWidth="1"/>
    <col min="4079" max="4079" width="48.5" style="2" customWidth="1"/>
    <col min="4080" max="4081" width="7" style="2" customWidth="1"/>
    <col min="4082" max="4086" width="7.1640625" style="2" customWidth="1"/>
    <col min="4087" max="4089" width="0" style="2" hidden="1" customWidth="1"/>
    <col min="4090" max="4090" width="7.1640625" style="2" customWidth="1"/>
    <col min="4091" max="4104" width="0" style="2" hidden="1" customWidth="1"/>
    <col min="4105" max="4332" width="11.5" style="2"/>
    <col min="4333" max="4334" width="0" style="2" hidden="1" customWidth="1"/>
    <col min="4335" max="4335" width="48.5" style="2" customWidth="1"/>
    <col min="4336" max="4337" width="7" style="2" customWidth="1"/>
    <col min="4338" max="4342" width="7.1640625" style="2" customWidth="1"/>
    <col min="4343" max="4345" width="0" style="2" hidden="1" customWidth="1"/>
    <col min="4346" max="4346" width="7.1640625" style="2" customWidth="1"/>
    <col min="4347" max="4360" width="0" style="2" hidden="1" customWidth="1"/>
    <col min="4361" max="4588" width="11.5" style="2"/>
    <col min="4589" max="4590" width="0" style="2" hidden="1" customWidth="1"/>
    <col min="4591" max="4591" width="48.5" style="2" customWidth="1"/>
    <col min="4592" max="4593" width="7" style="2" customWidth="1"/>
    <col min="4594" max="4598" width="7.1640625" style="2" customWidth="1"/>
    <col min="4599" max="4601" width="0" style="2" hidden="1" customWidth="1"/>
    <col min="4602" max="4602" width="7.1640625" style="2" customWidth="1"/>
    <col min="4603" max="4616" width="0" style="2" hidden="1" customWidth="1"/>
    <col min="4617" max="4844" width="11.5" style="2"/>
    <col min="4845" max="4846" width="0" style="2" hidden="1" customWidth="1"/>
    <col min="4847" max="4847" width="48.5" style="2" customWidth="1"/>
    <col min="4848" max="4849" width="7" style="2" customWidth="1"/>
    <col min="4850" max="4854" width="7.1640625" style="2" customWidth="1"/>
    <col min="4855" max="4857" width="0" style="2" hidden="1" customWidth="1"/>
    <col min="4858" max="4858" width="7.1640625" style="2" customWidth="1"/>
    <col min="4859" max="4872" width="0" style="2" hidden="1" customWidth="1"/>
    <col min="4873" max="5100" width="11.5" style="2"/>
    <col min="5101" max="5102" width="0" style="2" hidden="1" customWidth="1"/>
    <col min="5103" max="5103" width="48.5" style="2" customWidth="1"/>
    <col min="5104" max="5105" width="7" style="2" customWidth="1"/>
    <col min="5106" max="5110" width="7.1640625" style="2" customWidth="1"/>
    <col min="5111" max="5113" width="0" style="2" hidden="1" customWidth="1"/>
    <col min="5114" max="5114" width="7.1640625" style="2" customWidth="1"/>
    <col min="5115" max="5128" width="0" style="2" hidden="1" customWidth="1"/>
    <col min="5129" max="5356" width="11.5" style="2"/>
    <col min="5357" max="5358" width="0" style="2" hidden="1" customWidth="1"/>
    <col min="5359" max="5359" width="48.5" style="2" customWidth="1"/>
    <col min="5360" max="5361" width="7" style="2" customWidth="1"/>
    <col min="5362" max="5366" width="7.1640625" style="2" customWidth="1"/>
    <col min="5367" max="5369" width="0" style="2" hidden="1" customWidth="1"/>
    <col min="5370" max="5370" width="7.1640625" style="2" customWidth="1"/>
    <col min="5371" max="5384" width="0" style="2" hidden="1" customWidth="1"/>
    <col min="5385" max="5612" width="11.5" style="2"/>
    <col min="5613" max="5614" width="0" style="2" hidden="1" customWidth="1"/>
    <col min="5615" max="5615" width="48.5" style="2" customWidth="1"/>
    <col min="5616" max="5617" width="7" style="2" customWidth="1"/>
    <col min="5618" max="5622" width="7.1640625" style="2" customWidth="1"/>
    <col min="5623" max="5625" width="0" style="2" hidden="1" customWidth="1"/>
    <col min="5626" max="5626" width="7.1640625" style="2" customWidth="1"/>
    <col min="5627" max="5640" width="0" style="2" hidden="1" customWidth="1"/>
    <col min="5641" max="5868" width="11.5" style="2"/>
    <col min="5869" max="5870" width="0" style="2" hidden="1" customWidth="1"/>
    <col min="5871" max="5871" width="48.5" style="2" customWidth="1"/>
    <col min="5872" max="5873" width="7" style="2" customWidth="1"/>
    <col min="5874" max="5878" width="7.1640625" style="2" customWidth="1"/>
    <col min="5879" max="5881" width="0" style="2" hidden="1" customWidth="1"/>
    <col min="5882" max="5882" width="7.1640625" style="2" customWidth="1"/>
    <col min="5883" max="5896" width="0" style="2" hidden="1" customWidth="1"/>
    <col min="5897" max="6124" width="11.5" style="2"/>
    <col min="6125" max="6126" width="0" style="2" hidden="1" customWidth="1"/>
    <col min="6127" max="6127" width="48.5" style="2" customWidth="1"/>
    <col min="6128" max="6129" width="7" style="2" customWidth="1"/>
    <col min="6130" max="6134" width="7.1640625" style="2" customWidth="1"/>
    <col min="6135" max="6137" width="0" style="2" hidden="1" customWidth="1"/>
    <col min="6138" max="6138" width="7.1640625" style="2" customWidth="1"/>
    <col min="6139" max="6152" width="0" style="2" hidden="1" customWidth="1"/>
    <col min="6153" max="6380" width="11.5" style="2"/>
    <col min="6381" max="6382" width="0" style="2" hidden="1" customWidth="1"/>
    <col min="6383" max="6383" width="48.5" style="2" customWidth="1"/>
    <col min="6384" max="6385" width="7" style="2" customWidth="1"/>
    <col min="6386" max="6390" width="7.1640625" style="2" customWidth="1"/>
    <col min="6391" max="6393" width="0" style="2" hidden="1" customWidth="1"/>
    <col min="6394" max="6394" width="7.1640625" style="2" customWidth="1"/>
    <col min="6395" max="6408" width="0" style="2" hidden="1" customWidth="1"/>
    <col min="6409" max="6636" width="11.5" style="2"/>
    <col min="6637" max="6638" width="0" style="2" hidden="1" customWidth="1"/>
    <col min="6639" max="6639" width="48.5" style="2" customWidth="1"/>
    <col min="6640" max="6641" width="7" style="2" customWidth="1"/>
    <col min="6642" max="6646" width="7.1640625" style="2" customWidth="1"/>
    <col min="6647" max="6649" width="0" style="2" hidden="1" customWidth="1"/>
    <col min="6650" max="6650" width="7.1640625" style="2" customWidth="1"/>
    <col min="6651" max="6664" width="0" style="2" hidden="1" customWidth="1"/>
    <col min="6665" max="6892" width="11.5" style="2"/>
    <col min="6893" max="6894" width="0" style="2" hidden="1" customWidth="1"/>
    <col min="6895" max="6895" width="48.5" style="2" customWidth="1"/>
    <col min="6896" max="6897" width="7" style="2" customWidth="1"/>
    <col min="6898" max="6902" width="7.1640625" style="2" customWidth="1"/>
    <col min="6903" max="6905" width="0" style="2" hidden="1" customWidth="1"/>
    <col min="6906" max="6906" width="7.1640625" style="2" customWidth="1"/>
    <col min="6907" max="6920" width="0" style="2" hidden="1" customWidth="1"/>
    <col min="6921" max="7148" width="11.5" style="2"/>
    <col min="7149" max="7150" width="0" style="2" hidden="1" customWidth="1"/>
    <col min="7151" max="7151" width="48.5" style="2" customWidth="1"/>
    <col min="7152" max="7153" width="7" style="2" customWidth="1"/>
    <col min="7154" max="7158" width="7.1640625" style="2" customWidth="1"/>
    <col min="7159" max="7161" width="0" style="2" hidden="1" customWidth="1"/>
    <col min="7162" max="7162" width="7.1640625" style="2" customWidth="1"/>
    <col min="7163" max="7176" width="0" style="2" hidden="1" customWidth="1"/>
    <col min="7177" max="7404" width="11.5" style="2"/>
    <col min="7405" max="7406" width="0" style="2" hidden="1" customWidth="1"/>
    <col min="7407" max="7407" width="48.5" style="2" customWidth="1"/>
    <col min="7408" max="7409" width="7" style="2" customWidth="1"/>
    <col min="7410" max="7414" width="7.1640625" style="2" customWidth="1"/>
    <col min="7415" max="7417" width="0" style="2" hidden="1" customWidth="1"/>
    <col min="7418" max="7418" width="7.1640625" style="2" customWidth="1"/>
    <col min="7419" max="7432" width="0" style="2" hidden="1" customWidth="1"/>
    <col min="7433" max="7660" width="11.5" style="2"/>
    <col min="7661" max="7662" width="0" style="2" hidden="1" customWidth="1"/>
    <col min="7663" max="7663" width="48.5" style="2" customWidth="1"/>
    <col min="7664" max="7665" width="7" style="2" customWidth="1"/>
    <col min="7666" max="7670" width="7.1640625" style="2" customWidth="1"/>
    <col min="7671" max="7673" width="0" style="2" hidden="1" customWidth="1"/>
    <col min="7674" max="7674" width="7.1640625" style="2" customWidth="1"/>
    <col min="7675" max="7688" width="0" style="2" hidden="1" customWidth="1"/>
    <col min="7689" max="7916" width="11.5" style="2"/>
    <col min="7917" max="7918" width="0" style="2" hidden="1" customWidth="1"/>
    <col min="7919" max="7919" width="48.5" style="2" customWidth="1"/>
    <col min="7920" max="7921" width="7" style="2" customWidth="1"/>
    <col min="7922" max="7926" width="7.1640625" style="2" customWidth="1"/>
    <col min="7927" max="7929" width="0" style="2" hidden="1" customWidth="1"/>
    <col min="7930" max="7930" width="7.1640625" style="2" customWidth="1"/>
    <col min="7931" max="7944" width="0" style="2" hidden="1" customWidth="1"/>
    <col min="7945" max="8172" width="11.5" style="2"/>
    <col min="8173" max="8174" width="0" style="2" hidden="1" customWidth="1"/>
    <col min="8175" max="8175" width="48.5" style="2" customWidth="1"/>
    <col min="8176" max="8177" width="7" style="2" customWidth="1"/>
    <col min="8178" max="8182" width="7.1640625" style="2" customWidth="1"/>
    <col min="8183" max="8185" width="0" style="2" hidden="1" customWidth="1"/>
    <col min="8186" max="8186" width="7.1640625" style="2" customWidth="1"/>
    <col min="8187" max="8200" width="0" style="2" hidden="1" customWidth="1"/>
    <col min="8201" max="8428" width="11.5" style="2"/>
    <col min="8429" max="8430" width="0" style="2" hidden="1" customWidth="1"/>
    <col min="8431" max="8431" width="48.5" style="2" customWidth="1"/>
    <col min="8432" max="8433" width="7" style="2" customWidth="1"/>
    <col min="8434" max="8438" width="7.1640625" style="2" customWidth="1"/>
    <col min="8439" max="8441" width="0" style="2" hidden="1" customWidth="1"/>
    <col min="8442" max="8442" width="7.1640625" style="2" customWidth="1"/>
    <col min="8443" max="8456" width="0" style="2" hidden="1" customWidth="1"/>
    <col min="8457" max="8684" width="11.5" style="2"/>
    <col min="8685" max="8686" width="0" style="2" hidden="1" customWidth="1"/>
    <col min="8687" max="8687" width="48.5" style="2" customWidth="1"/>
    <col min="8688" max="8689" width="7" style="2" customWidth="1"/>
    <col min="8690" max="8694" width="7.1640625" style="2" customWidth="1"/>
    <col min="8695" max="8697" width="0" style="2" hidden="1" customWidth="1"/>
    <col min="8698" max="8698" width="7.1640625" style="2" customWidth="1"/>
    <col min="8699" max="8712" width="0" style="2" hidden="1" customWidth="1"/>
    <col min="8713" max="8940" width="11.5" style="2"/>
    <col min="8941" max="8942" width="0" style="2" hidden="1" customWidth="1"/>
    <col min="8943" max="8943" width="48.5" style="2" customWidth="1"/>
    <col min="8944" max="8945" width="7" style="2" customWidth="1"/>
    <col min="8946" max="8950" width="7.1640625" style="2" customWidth="1"/>
    <col min="8951" max="8953" width="0" style="2" hidden="1" customWidth="1"/>
    <col min="8954" max="8954" width="7.1640625" style="2" customWidth="1"/>
    <col min="8955" max="8968" width="0" style="2" hidden="1" customWidth="1"/>
    <col min="8969" max="9196" width="11.5" style="2"/>
    <col min="9197" max="9198" width="0" style="2" hidden="1" customWidth="1"/>
    <col min="9199" max="9199" width="48.5" style="2" customWidth="1"/>
    <col min="9200" max="9201" width="7" style="2" customWidth="1"/>
    <col min="9202" max="9206" width="7.1640625" style="2" customWidth="1"/>
    <col min="9207" max="9209" width="0" style="2" hidden="1" customWidth="1"/>
    <col min="9210" max="9210" width="7.1640625" style="2" customWidth="1"/>
    <col min="9211" max="9224" width="0" style="2" hidden="1" customWidth="1"/>
    <col min="9225" max="9452" width="11.5" style="2"/>
    <col min="9453" max="9454" width="0" style="2" hidden="1" customWidth="1"/>
    <col min="9455" max="9455" width="48.5" style="2" customWidth="1"/>
    <col min="9456" max="9457" width="7" style="2" customWidth="1"/>
    <col min="9458" max="9462" width="7.1640625" style="2" customWidth="1"/>
    <col min="9463" max="9465" width="0" style="2" hidden="1" customWidth="1"/>
    <col min="9466" max="9466" width="7.1640625" style="2" customWidth="1"/>
    <col min="9467" max="9480" width="0" style="2" hidden="1" customWidth="1"/>
    <col min="9481" max="9708" width="11.5" style="2"/>
    <col min="9709" max="9710" width="0" style="2" hidden="1" customWidth="1"/>
    <col min="9711" max="9711" width="48.5" style="2" customWidth="1"/>
    <col min="9712" max="9713" width="7" style="2" customWidth="1"/>
    <col min="9714" max="9718" width="7.1640625" style="2" customWidth="1"/>
    <col min="9719" max="9721" width="0" style="2" hidden="1" customWidth="1"/>
    <col min="9722" max="9722" width="7.1640625" style="2" customWidth="1"/>
    <col min="9723" max="9736" width="0" style="2" hidden="1" customWidth="1"/>
    <col min="9737" max="9964" width="11.5" style="2"/>
    <col min="9965" max="9966" width="0" style="2" hidden="1" customWidth="1"/>
    <col min="9967" max="9967" width="48.5" style="2" customWidth="1"/>
    <col min="9968" max="9969" width="7" style="2" customWidth="1"/>
    <col min="9970" max="9974" width="7.1640625" style="2" customWidth="1"/>
    <col min="9975" max="9977" width="0" style="2" hidden="1" customWidth="1"/>
    <col min="9978" max="9978" width="7.1640625" style="2" customWidth="1"/>
    <col min="9979" max="9992" width="0" style="2" hidden="1" customWidth="1"/>
    <col min="9993" max="10220" width="11.5" style="2"/>
    <col min="10221" max="10222" width="0" style="2" hidden="1" customWidth="1"/>
    <col min="10223" max="10223" width="48.5" style="2" customWidth="1"/>
    <col min="10224" max="10225" width="7" style="2" customWidth="1"/>
    <col min="10226" max="10230" width="7.1640625" style="2" customWidth="1"/>
    <col min="10231" max="10233" width="0" style="2" hidden="1" customWidth="1"/>
    <col min="10234" max="10234" width="7.1640625" style="2" customWidth="1"/>
    <col min="10235" max="10248" width="0" style="2" hidden="1" customWidth="1"/>
    <col min="10249" max="10476" width="11.5" style="2"/>
    <col min="10477" max="10478" width="0" style="2" hidden="1" customWidth="1"/>
    <col min="10479" max="10479" width="48.5" style="2" customWidth="1"/>
    <col min="10480" max="10481" width="7" style="2" customWidth="1"/>
    <col min="10482" max="10486" width="7.1640625" style="2" customWidth="1"/>
    <col min="10487" max="10489" width="0" style="2" hidden="1" customWidth="1"/>
    <col min="10490" max="10490" width="7.1640625" style="2" customWidth="1"/>
    <col min="10491" max="10504" width="0" style="2" hidden="1" customWidth="1"/>
    <col min="10505" max="10732" width="11.5" style="2"/>
    <col min="10733" max="10734" width="0" style="2" hidden="1" customWidth="1"/>
    <col min="10735" max="10735" width="48.5" style="2" customWidth="1"/>
    <col min="10736" max="10737" width="7" style="2" customWidth="1"/>
    <col min="10738" max="10742" width="7.1640625" style="2" customWidth="1"/>
    <col min="10743" max="10745" width="0" style="2" hidden="1" customWidth="1"/>
    <col min="10746" max="10746" width="7.1640625" style="2" customWidth="1"/>
    <col min="10747" max="10760" width="0" style="2" hidden="1" customWidth="1"/>
    <col min="10761" max="10988" width="11.5" style="2"/>
    <col min="10989" max="10990" width="0" style="2" hidden="1" customWidth="1"/>
    <col min="10991" max="10991" width="48.5" style="2" customWidth="1"/>
    <col min="10992" max="10993" width="7" style="2" customWidth="1"/>
    <col min="10994" max="10998" width="7.1640625" style="2" customWidth="1"/>
    <col min="10999" max="11001" width="0" style="2" hidden="1" customWidth="1"/>
    <col min="11002" max="11002" width="7.1640625" style="2" customWidth="1"/>
    <col min="11003" max="11016" width="0" style="2" hidden="1" customWidth="1"/>
    <col min="11017" max="11244" width="11.5" style="2"/>
    <col min="11245" max="11246" width="0" style="2" hidden="1" customWidth="1"/>
    <col min="11247" max="11247" width="48.5" style="2" customWidth="1"/>
    <col min="11248" max="11249" width="7" style="2" customWidth="1"/>
    <col min="11250" max="11254" width="7.1640625" style="2" customWidth="1"/>
    <col min="11255" max="11257" width="0" style="2" hidden="1" customWidth="1"/>
    <col min="11258" max="11258" width="7.1640625" style="2" customWidth="1"/>
    <col min="11259" max="11272" width="0" style="2" hidden="1" customWidth="1"/>
    <col min="11273" max="11500" width="11.5" style="2"/>
    <col min="11501" max="11502" width="0" style="2" hidden="1" customWidth="1"/>
    <col min="11503" max="11503" width="48.5" style="2" customWidth="1"/>
    <col min="11504" max="11505" width="7" style="2" customWidth="1"/>
    <col min="11506" max="11510" width="7.1640625" style="2" customWidth="1"/>
    <col min="11511" max="11513" width="0" style="2" hidden="1" customWidth="1"/>
    <col min="11514" max="11514" width="7.1640625" style="2" customWidth="1"/>
    <col min="11515" max="11528" width="0" style="2" hidden="1" customWidth="1"/>
    <col min="11529" max="11756" width="11.5" style="2"/>
    <col min="11757" max="11758" width="0" style="2" hidden="1" customWidth="1"/>
    <col min="11759" max="11759" width="48.5" style="2" customWidth="1"/>
    <col min="11760" max="11761" width="7" style="2" customWidth="1"/>
    <col min="11762" max="11766" width="7.1640625" style="2" customWidth="1"/>
    <col min="11767" max="11769" width="0" style="2" hidden="1" customWidth="1"/>
    <col min="11770" max="11770" width="7.1640625" style="2" customWidth="1"/>
    <col min="11771" max="11784" width="0" style="2" hidden="1" customWidth="1"/>
    <col min="11785" max="12012" width="11.5" style="2"/>
    <col min="12013" max="12014" width="0" style="2" hidden="1" customWidth="1"/>
    <col min="12015" max="12015" width="48.5" style="2" customWidth="1"/>
    <col min="12016" max="12017" width="7" style="2" customWidth="1"/>
    <col min="12018" max="12022" width="7.1640625" style="2" customWidth="1"/>
    <col min="12023" max="12025" width="0" style="2" hidden="1" customWidth="1"/>
    <col min="12026" max="12026" width="7.1640625" style="2" customWidth="1"/>
    <col min="12027" max="12040" width="0" style="2" hidden="1" customWidth="1"/>
    <col min="12041" max="12268" width="11.5" style="2"/>
    <col min="12269" max="12270" width="0" style="2" hidden="1" customWidth="1"/>
    <col min="12271" max="12271" width="48.5" style="2" customWidth="1"/>
    <col min="12272" max="12273" width="7" style="2" customWidth="1"/>
    <col min="12274" max="12278" width="7.1640625" style="2" customWidth="1"/>
    <col min="12279" max="12281" width="0" style="2" hidden="1" customWidth="1"/>
    <col min="12282" max="12282" width="7.1640625" style="2" customWidth="1"/>
    <col min="12283" max="12296" width="0" style="2" hidden="1" customWidth="1"/>
    <col min="12297" max="12524" width="11.5" style="2"/>
    <col min="12525" max="12526" width="0" style="2" hidden="1" customWidth="1"/>
    <col min="12527" max="12527" width="48.5" style="2" customWidth="1"/>
    <col min="12528" max="12529" width="7" style="2" customWidth="1"/>
    <col min="12530" max="12534" width="7.1640625" style="2" customWidth="1"/>
    <col min="12535" max="12537" width="0" style="2" hidden="1" customWidth="1"/>
    <col min="12538" max="12538" width="7.1640625" style="2" customWidth="1"/>
    <col min="12539" max="12552" width="0" style="2" hidden="1" customWidth="1"/>
    <col min="12553" max="12780" width="11.5" style="2"/>
    <col min="12781" max="12782" width="0" style="2" hidden="1" customWidth="1"/>
    <col min="12783" max="12783" width="48.5" style="2" customWidth="1"/>
    <col min="12784" max="12785" width="7" style="2" customWidth="1"/>
    <col min="12786" max="12790" width="7.1640625" style="2" customWidth="1"/>
    <col min="12791" max="12793" width="0" style="2" hidden="1" customWidth="1"/>
    <col min="12794" max="12794" width="7.1640625" style="2" customWidth="1"/>
    <col min="12795" max="12808" width="0" style="2" hidden="1" customWidth="1"/>
    <col min="12809" max="13036" width="11.5" style="2"/>
    <col min="13037" max="13038" width="0" style="2" hidden="1" customWidth="1"/>
    <col min="13039" max="13039" width="48.5" style="2" customWidth="1"/>
    <col min="13040" max="13041" width="7" style="2" customWidth="1"/>
    <col min="13042" max="13046" width="7.1640625" style="2" customWidth="1"/>
    <col min="13047" max="13049" width="0" style="2" hidden="1" customWidth="1"/>
    <col min="13050" max="13050" width="7.1640625" style="2" customWidth="1"/>
    <col min="13051" max="13064" width="0" style="2" hidden="1" customWidth="1"/>
    <col min="13065" max="13292" width="11.5" style="2"/>
    <col min="13293" max="13294" width="0" style="2" hidden="1" customWidth="1"/>
    <col min="13295" max="13295" width="48.5" style="2" customWidth="1"/>
    <col min="13296" max="13297" width="7" style="2" customWidth="1"/>
    <col min="13298" max="13302" width="7.1640625" style="2" customWidth="1"/>
    <col min="13303" max="13305" width="0" style="2" hidden="1" customWidth="1"/>
    <col min="13306" max="13306" width="7.1640625" style="2" customWidth="1"/>
    <col min="13307" max="13320" width="0" style="2" hidden="1" customWidth="1"/>
    <col min="13321" max="13548" width="11.5" style="2"/>
    <col min="13549" max="13550" width="0" style="2" hidden="1" customWidth="1"/>
    <col min="13551" max="13551" width="48.5" style="2" customWidth="1"/>
    <col min="13552" max="13553" width="7" style="2" customWidth="1"/>
    <col min="13554" max="13558" width="7.1640625" style="2" customWidth="1"/>
    <col min="13559" max="13561" width="0" style="2" hidden="1" customWidth="1"/>
    <col min="13562" max="13562" width="7.1640625" style="2" customWidth="1"/>
    <col min="13563" max="13576" width="0" style="2" hidden="1" customWidth="1"/>
    <col min="13577" max="13804" width="11.5" style="2"/>
    <col min="13805" max="13806" width="0" style="2" hidden="1" customWidth="1"/>
    <col min="13807" max="13807" width="48.5" style="2" customWidth="1"/>
    <col min="13808" max="13809" width="7" style="2" customWidth="1"/>
    <col min="13810" max="13814" width="7.1640625" style="2" customWidth="1"/>
    <col min="13815" max="13817" width="0" style="2" hidden="1" customWidth="1"/>
    <col min="13818" max="13818" width="7.1640625" style="2" customWidth="1"/>
    <col min="13819" max="13832" width="0" style="2" hidden="1" customWidth="1"/>
    <col min="13833" max="14060" width="11.5" style="2"/>
    <col min="14061" max="14062" width="0" style="2" hidden="1" customWidth="1"/>
    <col min="14063" max="14063" width="48.5" style="2" customWidth="1"/>
    <col min="14064" max="14065" width="7" style="2" customWidth="1"/>
    <col min="14066" max="14070" width="7.1640625" style="2" customWidth="1"/>
    <col min="14071" max="14073" width="0" style="2" hidden="1" customWidth="1"/>
    <col min="14074" max="14074" width="7.1640625" style="2" customWidth="1"/>
    <col min="14075" max="14088" width="0" style="2" hidden="1" customWidth="1"/>
    <col min="14089" max="14316" width="11.5" style="2"/>
    <col min="14317" max="14318" width="0" style="2" hidden="1" customWidth="1"/>
    <col min="14319" max="14319" width="48.5" style="2" customWidth="1"/>
    <col min="14320" max="14321" width="7" style="2" customWidth="1"/>
    <col min="14322" max="14326" width="7.1640625" style="2" customWidth="1"/>
    <col min="14327" max="14329" width="0" style="2" hidden="1" customWidth="1"/>
    <col min="14330" max="14330" width="7.1640625" style="2" customWidth="1"/>
    <col min="14331" max="14344" width="0" style="2" hidden="1" customWidth="1"/>
    <col min="14345" max="14572" width="11.5" style="2"/>
    <col min="14573" max="14574" width="0" style="2" hidden="1" customWidth="1"/>
    <col min="14575" max="14575" width="48.5" style="2" customWidth="1"/>
    <col min="14576" max="14577" width="7" style="2" customWidth="1"/>
    <col min="14578" max="14582" width="7.1640625" style="2" customWidth="1"/>
    <col min="14583" max="14585" width="0" style="2" hidden="1" customWidth="1"/>
    <col min="14586" max="14586" width="7.1640625" style="2" customWidth="1"/>
    <col min="14587" max="14600" width="0" style="2" hidden="1" customWidth="1"/>
    <col min="14601" max="14828" width="11.5" style="2"/>
    <col min="14829" max="14830" width="0" style="2" hidden="1" customWidth="1"/>
    <col min="14831" max="14831" width="48.5" style="2" customWidth="1"/>
    <col min="14832" max="14833" width="7" style="2" customWidth="1"/>
    <col min="14834" max="14838" width="7.1640625" style="2" customWidth="1"/>
    <col min="14839" max="14841" width="0" style="2" hidden="1" customWidth="1"/>
    <col min="14842" max="14842" width="7.1640625" style="2" customWidth="1"/>
    <col min="14843" max="14856" width="0" style="2" hidden="1" customWidth="1"/>
    <col min="14857" max="15084" width="11.5" style="2"/>
    <col min="15085" max="15086" width="0" style="2" hidden="1" customWidth="1"/>
    <col min="15087" max="15087" width="48.5" style="2" customWidth="1"/>
    <col min="15088" max="15089" width="7" style="2" customWidth="1"/>
    <col min="15090" max="15094" width="7.1640625" style="2" customWidth="1"/>
    <col min="15095" max="15097" width="0" style="2" hidden="1" customWidth="1"/>
    <col min="15098" max="15098" width="7.1640625" style="2" customWidth="1"/>
    <col min="15099" max="15112" width="0" style="2" hidden="1" customWidth="1"/>
    <col min="15113" max="15340" width="11.5" style="2"/>
    <col min="15341" max="15342" width="0" style="2" hidden="1" customWidth="1"/>
    <col min="15343" max="15343" width="48.5" style="2" customWidth="1"/>
    <col min="15344" max="15345" width="7" style="2" customWidth="1"/>
    <col min="15346" max="15350" width="7.1640625" style="2" customWidth="1"/>
    <col min="15351" max="15353" width="0" style="2" hidden="1" customWidth="1"/>
    <col min="15354" max="15354" width="7.1640625" style="2" customWidth="1"/>
    <col min="15355" max="15368" width="0" style="2" hidden="1" customWidth="1"/>
    <col min="15369" max="15596" width="11.5" style="2"/>
    <col min="15597" max="15598" width="0" style="2" hidden="1" customWidth="1"/>
    <col min="15599" max="15599" width="48.5" style="2" customWidth="1"/>
    <col min="15600" max="15601" width="7" style="2" customWidth="1"/>
    <col min="15602" max="15606" width="7.1640625" style="2" customWidth="1"/>
    <col min="15607" max="15609" width="0" style="2" hidden="1" customWidth="1"/>
    <col min="15610" max="15610" width="7.1640625" style="2" customWidth="1"/>
    <col min="15611" max="15624" width="0" style="2" hidden="1" customWidth="1"/>
    <col min="15625" max="15852" width="11.5" style="2"/>
    <col min="15853" max="15854" width="0" style="2" hidden="1" customWidth="1"/>
    <col min="15855" max="15855" width="48.5" style="2" customWidth="1"/>
    <col min="15856" max="15857" width="7" style="2" customWidth="1"/>
    <col min="15858" max="15862" width="7.1640625" style="2" customWidth="1"/>
    <col min="15863" max="15865" width="0" style="2" hidden="1" customWidth="1"/>
    <col min="15866" max="15866" width="7.1640625" style="2" customWidth="1"/>
    <col min="15867" max="15880" width="0" style="2" hidden="1" customWidth="1"/>
    <col min="15881" max="16108" width="11.5" style="2"/>
    <col min="16109" max="16110" width="0" style="2" hidden="1" customWidth="1"/>
    <col min="16111" max="16111" width="48.5" style="2" customWidth="1"/>
    <col min="16112" max="16113" width="7" style="2" customWidth="1"/>
    <col min="16114" max="16118" width="7.1640625" style="2" customWidth="1"/>
    <col min="16119" max="16121" width="0" style="2" hidden="1" customWidth="1"/>
    <col min="16122" max="16122" width="7.1640625" style="2" customWidth="1"/>
    <col min="16123" max="16136" width="0" style="2" hidden="1" customWidth="1"/>
    <col min="16137" max="16384" width="11.5" style="2"/>
  </cols>
  <sheetData>
    <row r="1" spans="1:18" ht="24" x14ac:dyDescent="0.3">
      <c r="A1" s="1" t="s">
        <v>0</v>
      </c>
      <c r="O1" s="2"/>
    </row>
    <row r="2" spans="1:18" ht="10.5" customHeight="1" x14ac:dyDescent="0.2">
      <c r="A2" s="3"/>
    </row>
    <row r="3" spans="1:18" ht="15.75" customHeight="1" thickBot="1" x14ac:dyDescent="0.25">
      <c r="A3" s="5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8" ht="120" customHeight="1" thickBot="1" x14ac:dyDescent="0.25">
      <c r="A4" s="53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8" t="s">
        <v>15</v>
      </c>
      <c r="O4" s="11" t="s">
        <v>103</v>
      </c>
    </row>
    <row r="5" spans="1:18" ht="12.75" customHeight="1" x14ac:dyDescent="0.2">
      <c r="A5" s="12" t="s">
        <v>16</v>
      </c>
      <c r="B5" s="13"/>
      <c r="C5" s="14">
        <v>129</v>
      </c>
      <c r="D5" s="14"/>
      <c r="E5" s="14"/>
      <c r="F5" s="15"/>
      <c r="G5" s="14"/>
      <c r="H5" s="65"/>
      <c r="I5" s="16">
        <f t="shared" ref="I5:I22" si="0">SUM(B5:H5)</f>
        <v>129</v>
      </c>
      <c r="J5" s="14"/>
      <c r="K5" s="14"/>
      <c r="L5" s="14"/>
      <c r="M5" s="14">
        <v>47</v>
      </c>
      <c r="N5" s="14"/>
      <c r="O5" s="73">
        <f t="shared" ref="O5:O40" si="1">SUM(I5:N5)</f>
        <v>176</v>
      </c>
      <c r="Q5" s="2">
        <v>85</v>
      </c>
      <c r="R5" s="2" t="s">
        <v>17</v>
      </c>
    </row>
    <row r="6" spans="1:18" ht="12.75" customHeight="1" x14ac:dyDescent="0.2">
      <c r="A6" s="12" t="s">
        <v>18</v>
      </c>
      <c r="B6" s="13">
        <v>91</v>
      </c>
      <c r="C6" s="14">
        <v>775</v>
      </c>
      <c r="D6" s="14"/>
      <c r="E6" s="14"/>
      <c r="F6" s="15"/>
      <c r="G6" s="14"/>
      <c r="H6" s="65">
        <f>1476+610</f>
        <v>2086</v>
      </c>
      <c r="I6" s="16">
        <f t="shared" si="0"/>
        <v>2952</v>
      </c>
      <c r="J6" s="14"/>
      <c r="K6" s="14"/>
      <c r="L6" s="14"/>
      <c r="M6" s="14"/>
      <c r="N6" s="14"/>
      <c r="O6" s="73">
        <f>SUM(I6:N6)</f>
        <v>2952</v>
      </c>
    </row>
    <row r="7" spans="1:18" ht="12.75" customHeight="1" x14ac:dyDescent="0.2">
      <c r="A7" s="12" t="s">
        <v>19</v>
      </c>
      <c r="B7" s="13"/>
      <c r="C7" s="14">
        <v>40</v>
      </c>
      <c r="D7" s="14"/>
      <c r="E7" s="14"/>
      <c r="F7" s="15"/>
      <c r="G7" s="14"/>
      <c r="H7" s="65"/>
      <c r="I7" s="16">
        <f t="shared" si="0"/>
        <v>40</v>
      </c>
      <c r="J7" s="14"/>
      <c r="K7" s="14"/>
      <c r="L7" s="14"/>
      <c r="M7" s="14"/>
      <c r="N7" s="14"/>
      <c r="O7" s="73">
        <f>SUM(I7:N7)</f>
        <v>40</v>
      </c>
    </row>
    <row r="8" spans="1:18" ht="12.75" customHeight="1" x14ac:dyDescent="0.2">
      <c r="A8" s="12" t="s">
        <v>20</v>
      </c>
      <c r="B8" s="13"/>
      <c r="C8" s="14">
        <v>24.2</v>
      </c>
      <c r="D8" s="14"/>
      <c r="E8" s="14"/>
      <c r="F8" s="15"/>
      <c r="G8" s="14"/>
      <c r="H8" s="65"/>
      <c r="I8" s="16">
        <f t="shared" si="0"/>
        <v>24.2</v>
      </c>
      <c r="J8" s="14"/>
      <c r="K8" s="14"/>
      <c r="L8" s="14"/>
      <c r="M8" s="19"/>
      <c r="N8" s="14"/>
      <c r="O8" s="73">
        <f t="shared" si="1"/>
        <v>24.2</v>
      </c>
    </row>
    <row r="9" spans="1:18" ht="12.75" customHeight="1" x14ac:dyDescent="0.2">
      <c r="A9" s="12" t="s">
        <v>21</v>
      </c>
      <c r="B9" s="13"/>
      <c r="C9" s="14">
        <v>13</v>
      </c>
      <c r="D9" s="14"/>
      <c r="E9" s="14"/>
      <c r="F9" s="15"/>
      <c r="G9" s="14"/>
      <c r="H9" s="65"/>
      <c r="I9" s="16">
        <f t="shared" si="0"/>
        <v>13</v>
      </c>
      <c r="J9" s="14"/>
      <c r="K9" s="14"/>
      <c r="L9" s="14"/>
      <c r="M9" s="19"/>
      <c r="N9" s="14"/>
      <c r="O9" s="73">
        <f t="shared" si="1"/>
        <v>13</v>
      </c>
    </row>
    <row r="10" spans="1:18" ht="12.75" customHeight="1" x14ac:dyDescent="0.2">
      <c r="A10" s="12" t="s">
        <v>22</v>
      </c>
      <c r="B10" s="13"/>
      <c r="C10" s="14">
        <v>399</v>
      </c>
      <c r="D10" s="14"/>
      <c r="E10" s="14"/>
      <c r="F10" s="15"/>
      <c r="G10" s="14"/>
      <c r="H10" s="65"/>
      <c r="I10" s="16">
        <f t="shared" si="0"/>
        <v>399</v>
      </c>
      <c r="J10" s="14"/>
      <c r="K10" s="14"/>
      <c r="L10" s="14"/>
      <c r="M10" s="14"/>
      <c r="N10" s="14"/>
      <c r="O10" s="73">
        <f t="shared" si="1"/>
        <v>399</v>
      </c>
    </row>
    <row r="11" spans="1:18" ht="12.75" customHeight="1" x14ac:dyDescent="0.2">
      <c r="A11" s="12" t="s">
        <v>23</v>
      </c>
      <c r="B11" s="13"/>
      <c r="C11" s="14">
        <v>252</v>
      </c>
      <c r="D11" s="14"/>
      <c r="E11" s="14"/>
      <c r="F11" s="15"/>
      <c r="G11" s="14"/>
      <c r="H11" s="65"/>
      <c r="I11" s="16">
        <f t="shared" si="0"/>
        <v>252</v>
      </c>
      <c r="J11" s="14"/>
      <c r="K11" s="14"/>
      <c r="L11" s="14"/>
      <c r="M11" s="14"/>
      <c r="N11" s="14"/>
      <c r="O11" s="73">
        <f t="shared" si="1"/>
        <v>252</v>
      </c>
    </row>
    <row r="12" spans="1:18" ht="12.75" customHeight="1" x14ac:dyDescent="0.2">
      <c r="A12" s="12" t="s">
        <v>24</v>
      </c>
      <c r="B12" s="13"/>
      <c r="C12" s="14">
        <v>14</v>
      </c>
      <c r="D12" s="14"/>
      <c r="E12" s="14"/>
      <c r="F12" s="15"/>
      <c r="G12" s="14"/>
      <c r="H12" s="65"/>
      <c r="I12" s="16">
        <f t="shared" si="0"/>
        <v>14</v>
      </c>
      <c r="J12" s="14"/>
      <c r="K12" s="14"/>
      <c r="L12" s="14"/>
      <c r="M12" s="19"/>
      <c r="N12" s="14"/>
      <c r="O12" s="73">
        <f t="shared" si="1"/>
        <v>14</v>
      </c>
    </row>
    <row r="13" spans="1:18" ht="12.75" customHeight="1" x14ac:dyDescent="0.2">
      <c r="A13" s="12" t="s">
        <v>25</v>
      </c>
      <c r="B13" s="13"/>
      <c r="C13" s="14">
        <v>18</v>
      </c>
      <c r="D13" s="14"/>
      <c r="E13" s="14"/>
      <c r="F13" s="15"/>
      <c r="G13" s="14"/>
      <c r="H13" s="65"/>
      <c r="I13" s="16">
        <f t="shared" si="0"/>
        <v>18</v>
      </c>
      <c r="J13" s="14"/>
      <c r="K13" s="14"/>
      <c r="L13" s="14"/>
      <c r="M13" s="19"/>
      <c r="N13" s="14"/>
      <c r="O13" s="73">
        <f t="shared" si="1"/>
        <v>18</v>
      </c>
    </row>
    <row r="14" spans="1:18" ht="12.75" customHeight="1" x14ac:dyDescent="0.2">
      <c r="A14" s="18" t="s">
        <v>26</v>
      </c>
      <c r="B14" s="13"/>
      <c r="C14" s="14">
        <v>19</v>
      </c>
      <c r="D14" s="14"/>
      <c r="E14" s="14"/>
      <c r="F14" s="15"/>
      <c r="G14" s="14"/>
      <c r="H14" s="65"/>
      <c r="I14" s="16">
        <f t="shared" si="0"/>
        <v>19</v>
      </c>
      <c r="J14" s="14"/>
      <c r="K14" s="14"/>
      <c r="L14" s="14"/>
      <c r="M14" s="14"/>
      <c r="N14" s="14"/>
      <c r="O14" s="73">
        <f>SUM(I14:N14)</f>
        <v>19</v>
      </c>
    </row>
    <row r="15" spans="1:18" ht="12.75" customHeight="1" x14ac:dyDescent="0.2">
      <c r="A15" s="18" t="s">
        <v>27</v>
      </c>
      <c r="B15" s="13"/>
      <c r="C15" s="14">
        <v>53.9</v>
      </c>
      <c r="D15" s="14"/>
      <c r="E15" s="14"/>
      <c r="F15" s="15"/>
      <c r="G15" s="14"/>
      <c r="H15" s="65"/>
      <c r="I15" s="16">
        <f t="shared" si="0"/>
        <v>53.9</v>
      </c>
      <c r="J15" s="14"/>
      <c r="K15" s="14"/>
      <c r="L15" s="14"/>
      <c r="M15" s="14"/>
      <c r="N15" s="14"/>
      <c r="O15" s="73">
        <f t="shared" si="1"/>
        <v>53.9</v>
      </c>
    </row>
    <row r="16" spans="1:18" ht="12.75" customHeight="1" x14ac:dyDescent="0.2">
      <c r="A16" s="18" t="s">
        <v>28</v>
      </c>
      <c r="B16" s="13"/>
      <c r="C16" s="14">
        <v>5</v>
      </c>
      <c r="D16" s="14"/>
      <c r="E16" s="14"/>
      <c r="F16" s="15"/>
      <c r="G16" s="14"/>
      <c r="H16" s="65"/>
      <c r="I16" s="16">
        <f t="shared" si="0"/>
        <v>5</v>
      </c>
      <c r="J16" s="14"/>
      <c r="K16" s="14"/>
      <c r="L16" s="14"/>
      <c r="M16" s="14"/>
      <c r="N16" s="14"/>
      <c r="O16" s="73">
        <f t="shared" si="1"/>
        <v>5</v>
      </c>
    </row>
    <row r="17" spans="1:15" ht="12.75" customHeight="1" x14ac:dyDescent="0.2">
      <c r="A17" s="18" t="s">
        <v>29</v>
      </c>
      <c r="B17" s="13"/>
      <c r="C17" s="14">
        <v>12.6</v>
      </c>
      <c r="D17" s="14"/>
      <c r="E17" s="14"/>
      <c r="F17" s="15"/>
      <c r="G17" s="14"/>
      <c r="H17" s="65"/>
      <c r="I17" s="16">
        <f t="shared" si="0"/>
        <v>12.6</v>
      </c>
      <c r="J17" s="14"/>
      <c r="K17" s="14"/>
      <c r="L17" s="14"/>
      <c r="M17" s="14"/>
      <c r="N17" s="14"/>
      <c r="O17" s="73">
        <f t="shared" si="1"/>
        <v>12.6</v>
      </c>
    </row>
    <row r="18" spans="1:15" ht="12.75" customHeight="1" x14ac:dyDescent="0.2">
      <c r="A18" s="18" t="s">
        <v>30</v>
      </c>
      <c r="B18" s="13"/>
      <c r="C18" s="14">
        <v>30</v>
      </c>
      <c r="D18" s="14"/>
      <c r="E18" s="14"/>
      <c r="F18" s="15"/>
      <c r="G18" s="14"/>
      <c r="H18" s="65"/>
      <c r="I18" s="16">
        <f t="shared" si="0"/>
        <v>30</v>
      </c>
      <c r="J18" s="14"/>
      <c r="K18" s="14"/>
      <c r="L18" s="14"/>
      <c r="M18" s="14"/>
      <c r="N18" s="14"/>
      <c r="O18" s="73">
        <f t="shared" si="1"/>
        <v>30</v>
      </c>
    </row>
    <row r="19" spans="1:15" ht="12.75" customHeight="1" x14ac:dyDescent="0.2">
      <c r="A19" s="18" t="s">
        <v>31</v>
      </c>
      <c r="B19" s="13"/>
      <c r="C19" s="14">
        <v>14</v>
      </c>
      <c r="D19" s="14"/>
      <c r="E19" s="14"/>
      <c r="F19" s="15"/>
      <c r="G19" s="14"/>
      <c r="H19" s="65"/>
      <c r="I19" s="16">
        <f t="shared" si="0"/>
        <v>14</v>
      </c>
      <c r="J19" s="14"/>
      <c r="K19" s="14"/>
      <c r="L19" s="14"/>
      <c r="M19" s="14"/>
      <c r="N19" s="14"/>
      <c r="O19" s="73">
        <f t="shared" si="1"/>
        <v>14</v>
      </c>
    </row>
    <row r="20" spans="1:15" ht="12.75" customHeight="1" x14ac:dyDescent="0.2">
      <c r="A20" s="18" t="s">
        <v>32</v>
      </c>
      <c r="B20" s="13"/>
      <c r="C20" s="14">
        <v>7</v>
      </c>
      <c r="D20" s="14"/>
      <c r="E20" s="14"/>
      <c r="F20" s="15"/>
      <c r="G20" s="14"/>
      <c r="H20" s="65"/>
      <c r="I20" s="16">
        <f t="shared" si="0"/>
        <v>7</v>
      </c>
      <c r="J20" s="14"/>
      <c r="K20" s="14"/>
      <c r="L20" s="14"/>
      <c r="M20" s="14"/>
      <c r="N20" s="14"/>
      <c r="O20" s="73">
        <f t="shared" si="1"/>
        <v>7</v>
      </c>
    </row>
    <row r="21" spans="1:15" ht="12.75" customHeight="1" x14ac:dyDescent="0.2">
      <c r="A21" s="18" t="s">
        <v>33</v>
      </c>
      <c r="B21" s="13"/>
      <c r="C21" s="14">
        <v>1</v>
      </c>
      <c r="D21" s="14"/>
      <c r="E21" s="14"/>
      <c r="F21" s="15"/>
      <c r="G21" s="14"/>
      <c r="H21" s="65"/>
      <c r="I21" s="16">
        <f t="shared" si="0"/>
        <v>1</v>
      </c>
      <c r="J21" s="14"/>
      <c r="K21" s="14"/>
      <c r="L21" s="14"/>
      <c r="M21" s="14"/>
      <c r="N21" s="14"/>
      <c r="O21" s="73">
        <f t="shared" si="1"/>
        <v>1</v>
      </c>
    </row>
    <row r="22" spans="1:15" ht="12.75" customHeight="1" thickBot="1" x14ac:dyDescent="0.25">
      <c r="A22" s="18" t="s">
        <v>34</v>
      </c>
      <c r="B22" s="13"/>
      <c r="C22" s="14">
        <v>9</v>
      </c>
      <c r="D22" s="14"/>
      <c r="E22" s="14"/>
      <c r="F22" s="15"/>
      <c r="G22" s="14"/>
      <c r="H22" s="65"/>
      <c r="I22" s="16">
        <f t="shared" si="0"/>
        <v>9</v>
      </c>
      <c r="J22" s="14"/>
      <c r="K22" s="14"/>
      <c r="L22" s="14"/>
      <c r="M22" s="14"/>
      <c r="N22" s="14"/>
      <c r="O22" s="73">
        <f t="shared" si="1"/>
        <v>9</v>
      </c>
    </row>
    <row r="23" spans="1:15" s="4" customFormat="1" ht="18" customHeight="1" thickBot="1" x14ac:dyDescent="0.25">
      <c r="A23" s="20" t="s">
        <v>35</v>
      </c>
      <c r="B23" s="21">
        <f t="shared" ref="B23:N23" si="2">SUM(B5:B22)</f>
        <v>91</v>
      </c>
      <c r="C23" s="22">
        <f t="shared" si="2"/>
        <v>1815.7</v>
      </c>
      <c r="D23" s="22">
        <f t="shared" si="2"/>
        <v>0</v>
      </c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2086</v>
      </c>
      <c r="I23" s="24">
        <f t="shared" si="2"/>
        <v>3992.7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47</v>
      </c>
      <c r="N23" s="22">
        <f t="shared" si="2"/>
        <v>0</v>
      </c>
      <c r="O23" s="25">
        <f>SUM(I23:N23)</f>
        <v>4039.7</v>
      </c>
    </row>
    <row r="24" spans="1:15" ht="12.75" customHeight="1" x14ac:dyDescent="0.2">
      <c r="A24" s="26" t="s">
        <v>36</v>
      </c>
      <c r="B24" s="27"/>
      <c r="C24" s="28">
        <v>41</v>
      </c>
      <c r="D24" s="28"/>
      <c r="E24" s="28"/>
      <c r="F24" s="29"/>
      <c r="G24" s="28"/>
      <c r="H24" s="66"/>
      <c r="I24" s="30">
        <f>SUM(B24:H24)</f>
        <v>41</v>
      </c>
      <c r="J24" s="28"/>
      <c r="K24" s="28"/>
      <c r="L24" s="28"/>
      <c r="M24" s="28"/>
      <c r="N24" s="28"/>
      <c r="O24" s="31">
        <f t="shared" si="1"/>
        <v>41</v>
      </c>
    </row>
    <row r="25" spans="1:15" ht="12.75" customHeight="1" x14ac:dyDescent="0.2">
      <c r="A25" s="26" t="s">
        <v>38</v>
      </c>
      <c r="B25" s="27"/>
      <c r="C25" s="28">
        <v>18.5</v>
      </c>
      <c r="D25" s="28"/>
      <c r="E25" s="28"/>
      <c r="F25" s="29"/>
      <c r="G25" s="28"/>
      <c r="H25" s="66"/>
      <c r="I25" s="30">
        <f>SUM(B25:H25)</f>
        <v>18.5</v>
      </c>
      <c r="J25" s="28"/>
      <c r="K25" s="28"/>
      <c r="L25" s="28"/>
      <c r="M25" s="28"/>
      <c r="N25" s="28"/>
      <c r="O25" s="31">
        <f>SUM(I25:N25)</f>
        <v>18.5</v>
      </c>
    </row>
    <row r="26" spans="1:15" ht="12.75" customHeight="1" x14ac:dyDescent="0.2">
      <c r="A26" s="26" t="s">
        <v>39</v>
      </c>
      <c r="B26" s="27"/>
      <c r="C26" s="28">
        <v>1</v>
      </c>
      <c r="D26" s="28"/>
      <c r="E26" s="28"/>
      <c r="F26" s="29"/>
      <c r="G26" s="28"/>
      <c r="H26" s="66"/>
      <c r="I26" s="30">
        <f t="shared" ref="I26:I27" si="3">SUM(B26:H26)</f>
        <v>1</v>
      </c>
      <c r="J26" s="28"/>
      <c r="K26" s="28"/>
      <c r="L26" s="28"/>
      <c r="M26" s="28"/>
      <c r="N26" s="28"/>
      <c r="O26" s="31">
        <f t="shared" ref="O26:O27" si="4">SUM(I26:N26)</f>
        <v>1</v>
      </c>
    </row>
    <row r="27" spans="1:15" ht="12.75" customHeight="1" x14ac:dyDescent="0.2">
      <c r="A27" s="26" t="s">
        <v>40</v>
      </c>
      <c r="B27" s="27"/>
      <c r="C27" s="28">
        <v>1</v>
      </c>
      <c r="D27" s="28"/>
      <c r="E27" s="28"/>
      <c r="F27" s="29"/>
      <c r="G27" s="28"/>
      <c r="H27" s="66"/>
      <c r="I27" s="30">
        <f t="shared" si="3"/>
        <v>1</v>
      </c>
      <c r="J27" s="28"/>
      <c r="K27" s="28"/>
      <c r="L27" s="28"/>
      <c r="M27" s="28"/>
      <c r="N27" s="28"/>
      <c r="O27" s="31">
        <f t="shared" si="4"/>
        <v>1</v>
      </c>
    </row>
    <row r="28" spans="1:15" ht="12.75" customHeight="1" x14ac:dyDescent="0.2">
      <c r="A28" s="26" t="s">
        <v>41</v>
      </c>
      <c r="B28" s="27"/>
      <c r="C28" s="28">
        <v>3</v>
      </c>
      <c r="D28" s="28"/>
      <c r="E28" s="28"/>
      <c r="F28" s="29"/>
      <c r="G28" s="28"/>
      <c r="H28" s="66"/>
      <c r="I28" s="30">
        <f t="shared" ref="I28:I35" si="5">SUM(B28:H28)</f>
        <v>3</v>
      </c>
      <c r="J28" s="28"/>
      <c r="K28" s="28"/>
      <c r="L28" s="28"/>
      <c r="M28" s="28"/>
      <c r="N28" s="28"/>
      <c r="O28" s="31">
        <f>SUM(I28:N28)</f>
        <v>3</v>
      </c>
    </row>
    <row r="29" spans="1:15" ht="12.75" customHeight="1" x14ac:dyDescent="0.2">
      <c r="A29" s="26" t="s">
        <v>28</v>
      </c>
      <c r="B29" s="27"/>
      <c r="C29" s="28">
        <v>28</v>
      </c>
      <c r="D29" s="28"/>
      <c r="E29" s="28"/>
      <c r="F29" s="29"/>
      <c r="G29" s="28"/>
      <c r="H29" s="66"/>
      <c r="I29" s="30">
        <f t="shared" si="5"/>
        <v>28</v>
      </c>
      <c r="J29" s="28"/>
      <c r="K29" s="28"/>
      <c r="L29" s="28"/>
      <c r="M29" s="28"/>
      <c r="N29" s="28"/>
      <c r="O29" s="31">
        <f>SUM(I29:N29)</f>
        <v>28</v>
      </c>
    </row>
    <row r="30" spans="1:15" ht="12.75" customHeight="1" x14ac:dyDescent="0.2">
      <c r="A30" s="26" t="s">
        <v>42</v>
      </c>
      <c r="B30" s="27"/>
      <c r="C30" s="28">
        <v>35</v>
      </c>
      <c r="D30" s="28"/>
      <c r="E30" s="28"/>
      <c r="F30" s="29"/>
      <c r="G30" s="28"/>
      <c r="H30" s="66"/>
      <c r="I30" s="30">
        <f t="shared" si="5"/>
        <v>35</v>
      </c>
      <c r="J30" s="28"/>
      <c r="K30" s="28"/>
      <c r="L30" s="28"/>
      <c r="M30" s="28"/>
      <c r="N30" s="28"/>
      <c r="O30" s="31">
        <f t="shared" si="1"/>
        <v>35</v>
      </c>
    </row>
    <row r="31" spans="1:15" ht="12.75" customHeight="1" x14ac:dyDescent="0.2">
      <c r="A31" s="26" t="s">
        <v>43</v>
      </c>
      <c r="B31" s="27"/>
      <c r="C31" s="28">
        <f>10+1</f>
        <v>11</v>
      </c>
      <c r="D31" s="28"/>
      <c r="E31" s="28"/>
      <c r="F31" s="29"/>
      <c r="G31" s="28"/>
      <c r="H31" s="66"/>
      <c r="I31" s="30">
        <f t="shared" si="5"/>
        <v>11</v>
      </c>
      <c r="J31" s="28"/>
      <c r="K31" s="28"/>
      <c r="L31" s="28"/>
      <c r="M31" s="28"/>
      <c r="N31" s="28"/>
      <c r="O31" s="31">
        <f t="shared" si="1"/>
        <v>11</v>
      </c>
    </row>
    <row r="32" spans="1:15" ht="12.75" customHeight="1" x14ac:dyDescent="0.2">
      <c r="A32" s="26" t="s">
        <v>44</v>
      </c>
      <c r="B32" s="27"/>
      <c r="C32" s="14">
        <v>15</v>
      </c>
      <c r="D32" s="14"/>
      <c r="E32" s="14"/>
      <c r="F32" s="14"/>
      <c r="G32" s="14"/>
      <c r="H32" s="14"/>
      <c r="I32" s="30">
        <f t="shared" si="5"/>
        <v>15</v>
      </c>
      <c r="J32" s="28"/>
      <c r="K32" s="14"/>
      <c r="L32" s="14"/>
      <c r="M32" s="14"/>
      <c r="N32" s="28"/>
      <c r="O32" s="31">
        <f t="shared" si="1"/>
        <v>15</v>
      </c>
    </row>
    <row r="33" spans="1:15" ht="12.75" customHeight="1" x14ac:dyDescent="0.2">
      <c r="A33" s="26" t="s">
        <v>45</v>
      </c>
      <c r="B33" s="27"/>
      <c r="C33" s="14">
        <v>71</v>
      </c>
      <c r="D33" s="14"/>
      <c r="E33" s="14"/>
      <c r="F33" s="14"/>
      <c r="G33" s="14"/>
      <c r="H33" s="14"/>
      <c r="I33" s="30">
        <f t="shared" si="5"/>
        <v>71</v>
      </c>
      <c r="J33" s="28"/>
      <c r="K33" s="14"/>
      <c r="L33" s="14"/>
      <c r="M33" s="14"/>
      <c r="N33" s="28"/>
      <c r="O33" s="31">
        <f t="shared" si="1"/>
        <v>71</v>
      </c>
    </row>
    <row r="34" spans="1:15" ht="12.75" customHeight="1" x14ac:dyDescent="0.2">
      <c r="A34" s="26" t="s">
        <v>46</v>
      </c>
      <c r="B34" s="27"/>
      <c r="C34" s="14">
        <v>20</v>
      </c>
      <c r="D34" s="14"/>
      <c r="E34" s="14"/>
      <c r="F34" s="14"/>
      <c r="G34" s="14"/>
      <c r="H34" s="14"/>
      <c r="I34" s="30">
        <f t="shared" si="5"/>
        <v>20</v>
      </c>
      <c r="J34" s="28"/>
      <c r="K34" s="14"/>
      <c r="L34" s="14"/>
      <c r="M34" s="14"/>
      <c r="N34" s="28"/>
      <c r="O34" s="31">
        <f t="shared" si="1"/>
        <v>20</v>
      </c>
    </row>
    <row r="35" spans="1:15" ht="12.75" customHeight="1" thickBot="1" x14ac:dyDescent="0.25">
      <c r="A35" s="26" t="s">
        <v>47</v>
      </c>
      <c r="B35" s="27"/>
      <c r="C35" s="14">
        <v>12</v>
      </c>
      <c r="D35" s="14"/>
      <c r="E35" s="14"/>
      <c r="F35" s="14"/>
      <c r="G35" s="14"/>
      <c r="H35" s="14"/>
      <c r="I35" s="30">
        <f t="shared" si="5"/>
        <v>12</v>
      </c>
      <c r="J35" s="28"/>
      <c r="K35" s="14"/>
      <c r="L35" s="14"/>
      <c r="M35" s="14"/>
      <c r="N35" s="28"/>
      <c r="O35" s="31">
        <f t="shared" si="1"/>
        <v>12</v>
      </c>
    </row>
    <row r="36" spans="1:15" s="4" customFormat="1" ht="18" customHeight="1" thickBot="1" x14ac:dyDescent="0.25">
      <c r="A36" s="20" t="s">
        <v>48</v>
      </c>
      <c r="B36" s="21">
        <f t="shared" ref="B36:N36" si="6">SUM(B24:B35)</f>
        <v>0</v>
      </c>
      <c r="C36" s="22">
        <f t="shared" si="6"/>
        <v>256.5</v>
      </c>
      <c r="D36" s="22">
        <f t="shared" si="6"/>
        <v>0</v>
      </c>
      <c r="E36" s="22">
        <f t="shared" si="6"/>
        <v>0</v>
      </c>
      <c r="F36" s="23">
        <f t="shared" si="6"/>
        <v>0</v>
      </c>
      <c r="G36" s="22">
        <f t="shared" si="6"/>
        <v>0</v>
      </c>
      <c r="H36" s="41">
        <f t="shared" si="6"/>
        <v>0</v>
      </c>
      <c r="I36" s="24">
        <f t="shared" si="6"/>
        <v>256.5</v>
      </c>
      <c r="J36" s="22">
        <f t="shared" si="6"/>
        <v>0</v>
      </c>
      <c r="K36" s="22">
        <f t="shared" si="6"/>
        <v>0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5">
        <f>SUM(I36:N36)</f>
        <v>256.5</v>
      </c>
    </row>
    <row r="37" spans="1:15" ht="12" hidden="1" customHeight="1" thickBot="1" x14ac:dyDescent="0.25">
      <c r="A37" s="26" t="s">
        <v>49</v>
      </c>
      <c r="B37" s="27"/>
      <c r="C37" s="28"/>
      <c r="D37" s="28"/>
      <c r="E37" s="28"/>
      <c r="F37" s="29"/>
      <c r="G37" s="28"/>
      <c r="H37" s="66"/>
      <c r="I37" s="30">
        <f t="shared" ref="I37:I42" si="7">SUM(C37:H37)</f>
        <v>0</v>
      </c>
      <c r="J37" s="28"/>
      <c r="K37" s="28"/>
      <c r="L37" s="28"/>
      <c r="M37" s="28">
        <v>0</v>
      </c>
      <c r="N37" s="28"/>
      <c r="O37" s="31">
        <f t="shared" si="1"/>
        <v>0</v>
      </c>
    </row>
    <row r="38" spans="1:15" ht="12" hidden="1" customHeight="1" x14ac:dyDescent="0.2">
      <c r="A38" s="26" t="s">
        <v>50</v>
      </c>
      <c r="B38" s="27"/>
      <c r="C38" s="28"/>
      <c r="D38" s="28"/>
      <c r="E38" s="28"/>
      <c r="F38" s="29"/>
      <c r="G38" s="28"/>
      <c r="H38" s="66"/>
      <c r="I38" s="30">
        <f t="shared" si="7"/>
        <v>0</v>
      </c>
      <c r="J38" s="28"/>
      <c r="K38" s="28"/>
      <c r="L38" s="28"/>
      <c r="M38" s="28">
        <v>0</v>
      </c>
      <c r="N38" s="28"/>
      <c r="O38" s="31">
        <f t="shared" si="1"/>
        <v>0</v>
      </c>
    </row>
    <row r="39" spans="1:15" ht="12" customHeight="1" x14ac:dyDescent="0.2">
      <c r="A39" s="26" t="s">
        <v>51</v>
      </c>
      <c r="B39" s="27"/>
      <c r="C39" s="28"/>
      <c r="D39" s="28"/>
      <c r="E39" s="28"/>
      <c r="F39" s="29"/>
      <c r="G39" s="28"/>
      <c r="H39" s="66"/>
      <c r="I39" s="30">
        <f t="shared" si="7"/>
        <v>0</v>
      </c>
      <c r="J39" s="28"/>
      <c r="K39" s="28"/>
      <c r="L39" s="28"/>
      <c r="M39" s="28">
        <v>43.5</v>
      </c>
      <c r="N39" s="28"/>
      <c r="O39" s="31">
        <f t="shared" si="1"/>
        <v>43.5</v>
      </c>
    </row>
    <row r="40" spans="1:15" ht="12" customHeight="1" x14ac:dyDescent="0.2">
      <c r="A40" s="26" t="s">
        <v>52</v>
      </c>
      <c r="B40" s="27"/>
      <c r="C40" s="28"/>
      <c r="D40" s="28"/>
      <c r="E40" s="28"/>
      <c r="F40" s="29"/>
      <c r="G40" s="28"/>
      <c r="H40" s="66"/>
      <c r="I40" s="30">
        <f t="shared" si="7"/>
        <v>0</v>
      </c>
      <c r="J40" s="28"/>
      <c r="K40" s="28"/>
      <c r="L40" s="28"/>
      <c r="M40" s="28">
        <v>40.299999999999997</v>
      </c>
      <c r="N40" s="28"/>
      <c r="O40" s="31">
        <f t="shared" si="1"/>
        <v>40.299999999999997</v>
      </c>
    </row>
    <row r="41" spans="1:15" ht="13.5" customHeight="1" x14ac:dyDescent="0.2">
      <c r="A41" s="12" t="s">
        <v>53</v>
      </c>
      <c r="B41" s="13"/>
      <c r="C41" s="14"/>
      <c r="D41" s="14"/>
      <c r="E41" s="14"/>
      <c r="F41" s="15"/>
      <c r="G41" s="14"/>
      <c r="H41" s="65"/>
      <c r="I41" s="30">
        <f t="shared" si="7"/>
        <v>0</v>
      </c>
      <c r="J41" s="14"/>
      <c r="K41" s="14"/>
      <c r="L41" s="14"/>
      <c r="M41" s="14">
        <v>9</v>
      </c>
      <c r="N41" s="14"/>
      <c r="O41" s="17">
        <f t="shared" ref="O41:O68" si="8">SUM(I41:N41)</f>
        <v>9</v>
      </c>
    </row>
    <row r="42" spans="1:15" ht="12.75" customHeight="1" thickBot="1" x14ac:dyDescent="0.25">
      <c r="A42" s="12" t="s">
        <v>54</v>
      </c>
      <c r="B42" s="13"/>
      <c r="C42" s="14"/>
      <c r="D42" s="14"/>
      <c r="E42" s="14"/>
      <c r="F42" s="15"/>
      <c r="G42" s="14"/>
      <c r="H42" s="65"/>
      <c r="I42" s="16">
        <f t="shared" si="7"/>
        <v>0</v>
      </c>
      <c r="J42" s="14"/>
      <c r="K42" s="14"/>
      <c r="L42" s="14"/>
      <c r="M42" s="14">
        <v>101.9</v>
      </c>
      <c r="N42" s="14"/>
      <c r="O42" s="17">
        <f t="shared" si="8"/>
        <v>101.9</v>
      </c>
    </row>
    <row r="43" spans="1:15" s="4" customFormat="1" ht="18" customHeight="1" thickBot="1" x14ac:dyDescent="0.25">
      <c r="A43" s="20" t="s">
        <v>55</v>
      </c>
      <c r="B43" s="21">
        <f t="shared" ref="B43:H43" si="9">SUM(B37:B42)</f>
        <v>0</v>
      </c>
      <c r="C43" s="22">
        <f t="shared" si="9"/>
        <v>0</v>
      </c>
      <c r="D43" s="22">
        <f t="shared" si="9"/>
        <v>0</v>
      </c>
      <c r="E43" s="22">
        <f t="shared" si="9"/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4">
        <f t="shared" ref="I43:N43" si="10">SUM(I37:I42)</f>
        <v>0</v>
      </c>
      <c r="J43" s="22">
        <f t="shared" si="10"/>
        <v>0</v>
      </c>
      <c r="K43" s="22">
        <f t="shared" si="10"/>
        <v>0</v>
      </c>
      <c r="L43" s="22">
        <f t="shared" si="10"/>
        <v>0</v>
      </c>
      <c r="M43" s="22">
        <f t="shared" si="10"/>
        <v>194.7</v>
      </c>
      <c r="N43" s="22">
        <f t="shared" si="10"/>
        <v>0</v>
      </c>
      <c r="O43" s="25">
        <f t="shared" si="8"/>
        <v>194.7</v>
      </c>
    </row>
    <row r="44" spans="1:15" ht="16" collapsed="1" thickBot="1" x14ac:dyDescent="0.25">
      <c r="A44" s="35" t="s">
        <v>56</v>
      </c>
      <c r="B44" s="36"/>
      <c r="C44" s="32"/>
      <c r="D44" s="37"/>
      <c r="E44" s="37"/>
      <c r="F44" s="38"/>
      <c r="G44" s="37"/>
      <c r="H44" s="68"/>
      <c r="I44" s="33">
        <f>SUM(B44:H44)</f>
        <v>0</v>
      </c>
      <c r="J44" s="32"/>
      <c r="K44" s="32"/>
      <c r="L44" s="32"/>
      <c r="M44" s="32"/>
      <c r="N44" s="32">
        <v>84.462999999999994</v>
      </c>
      <c r="O44" s="34">
        <f t="shared" si="8"/>
        <v>84.462999999999994</v>
      </c>
    </row>
    <row r="45" spans="1:15" s="4" customFormat="1" ht="18" customHeight="1" thickBot="1" x14ac:dyDescent="0.25">
      <c r="A45" s="20" t="s">
        <v>57</v>
      </c>
      <c r="B45" s="21">
        <f t="shared" ref="B45:N45" si="11">SUM(B44:B44)</f>
        <v>0</v>
      </c>
      <c r="C45" s="22">
        <f t="shared" si="11"/>
        <v>0</v>
      </c>
      <c r="D45" s="22">
        <f t="shared" si="11"/>
        <v>0</v>
      </c>
      <c r="E45" s="22">
        <f t="shared" si="11"/>
        <v>0</v>
      </c>
      <c r="F45" s="23">
        <f t="shared" ref="F45" si="12">SUM(F44:F44)</f>
        <v>0</v>
      </c>
      <c r="G45" s="22">
        <f t="shared" ref="G45:H45" si="13">SUM(G44:G44)</f>
        <v>0</v>
      </c>
      <c r="H45" s="22">
        <f t="shared" si="13"/>
        <v>0</v>
      </c>
      <c r="I45" s="24">
        <f t="shared" si="11"/>
        <v>0</v>
      </c>
      <c r="J45" s="22">
        <f t="shared" si="11"/>
        <v>0</v>
      </c>
      <c r="K45" s="22">
        <f t="shared" si="11"/>
        <v>0</v>
      </c>
      <c r="L45" s="22">
        <f t="shared" si="11"/>
        <v>0</v>
      </c>
      <c r="M45" s="22">
        <f t="shared" si="11"/>
        <v>0</v>
      </c>
      <c r="N45" s="22">
        <f t="shared" si="11"/>
        <v>84.462999999999994</v>
      </c>
      <c r="O45" s="25">
        <f t="shared" si="8"/>
        <v>84.462999999999994</v>
      </c>
    </row>
    <row r="46" spans="1:15" ht="12.75" customHeight="1" x14ac:dyDescent="0.2">
      <c r="A46" s="12" t="s">
        <v>37</v>
      </c>
      <c r="B46" s="39"/>
      <c r="C46" s="40"/>
      <c r="D46" s="14">
        <v>3.1680000000000001</v>
      </c>
      <c r="E46" s="14"/>
      <c r="F46" s="15"/>
      <c r="G46" s="14"/>
      <c r="H46" s="65"/>
      <c r="I46" s="16">
        <f t="shared" ref="I46:I51" si="14">SUM(B46:H46)</f>
        <v>3.1680000000000001</v>
      </c>
      <c r="J46" s="14"/>
      <c r="K46" s="14"/>
      <c r="L46" s="14"/>
      <c r="M46" s="14"/>
      <c r="N46" s="14"/>
      <c r="O46" s="17">
        <f t="shared" si="8"/>
        <v>3.1680000000000001</v>
      </c>
    </row>
    <row r="47" spans="1:15" ht="12.75" customHeight="1" x14ac:dyDescent="0.2">
      <c r="A47" s="12" t="s">
        <v>58</v>
      </c>
      <c r="B47" s="39"/>
      <c r="C47" s="40"/>
      <c r="D47" s="14">
        <v>3.1659999999999999</v>
      </c>
      <c r="E47" s="14"/>
      <c r="F47" s="15"/>
      <c r="G47" s="14"/>
      <c r="H47" s="65"/>
      <c r="I47" s="16">
        <f t="shared" si="14"/>
        <v>3.1659999999999999</v>
      </c>
      <c r="J47" s="14"/>
      <c r="K47" s="14"/>
      <c r="L47" s="14"/>
      <c r="M47" s="14"/>
      <c r="N47" s="14"/>
      <c r="O47" s="17">
        <f t="shared" si="8"/>
        <v>3.1659999999999999</v>
      </c>
    </row>
    <row r="48" spans="1:15" ht="12.75" customHeight="1" x14ac:dyDescent="0.2">
      <c r="A48" s="12" t="s">
        <v>89</v>
      </c>
      <c r="B48" s="39"/>
      <c r="C48" s="40"/>
      <c r="D48" s="19">
        <v>0.28599999999999998</v>
      </c>
      <c r="E48" s="14"/>
      <c r="F48" s="15"/>
      <c r="G48" s="14"/>
      <c r="H48" s="65"/>
      <c r="I48" s="16">
        <f t="shared" si="14"/>
        <v>0.28599999999999998</v>
      </c>
      <c r="J48" s="14"/>
      <c r="K48" s="14"/>
      <c r="L48" s="14"/>
      <c r="M48" s="14"/>
      <c r="N48" s="14"/>
      <c r="O48" s="17">
        <f t="shared" si="8"/>
        <v>0.28599999999999998</v>
      </c>
    </row>
    <row r="49" spans="1:15" ht="12.75" customHeight="1" x14ac:dyDescent="0.2">
      <c r="A49" s="12" t="s">
        <v>59</v>
      </c>
      <c r="B49" s="39"/>
      <c r="C49" s="40"/>
      <c r="D49" s="14"/>
      <c r="E49" s="14"/>
      <c r="F49" s="15"/>
      <c r="G49" s="14">
        <f>0.052+15.974</f>
        <v>16.026</v>
      </c>
      <c r="H49" s="65"/>
      <c r="I49" s="16">
        <f t="shared" si="14"/>
        <v>16.026</v>
      </c>
      <c r="J49" s="14"/>
      <c r="K49" s="14"/>
      <c r="L49" s="14"/>
      <c r="M49" s="14"/>
      <c r="N49" s="14"/>
      <c r="O49" s="17">
        <f t="shared" si="8"/>
        <v>16.026</v>
      </c>
    </row>
    <row r="50" spans="1:15" ht="12.75" customHeight="1" x14ac:dyDescent="0.2">
      <c r="A50" s="12" t="s">
        <v>60</v>
      </c>
      <c r="B50" s="39"/>
      <c r="C50" s="40"/>
      <c r="D50" s="14">
        <v>4.0439999999999996</v>
      </c>
      <c r="E50" s="14"/>
      <c r="F50" s="15"/>
      <c r="G50" s="14"/>
      <c r="H50" s="65"/>
      <c r="I50" s="16">
        <f t="shared" si="14"/>
        <v>4.0439999999999996</v>
      </c>
      <c r="J50" s="14"/>
      <c r="K50" s="14"/>
      <c r="L50" s="14"/>
      <c r="M50" s="14"/>
      <c r="N50" s="14"/>
      <c r="O50" s="17">
        <f t="shared" si="8"/>
        <v>4.0439999999999996</v>
      </c>
    </row>
    <row r="51" spans="1:15" ht="12.75" customHeight="1" thickBot="1" x14ac:dyDescent="0.25">
      <c r="A51" s="12" t="s">
        <v>61</v>
      </c>
      <c r="B51" s="39"/>
      <c r="C51" s="40"/>
      <c r="D51" s="14">
        <f>21.665-G49-D50</f>
        <v>1.5949999999999998</v>
      </c>
      <c r="E51" s="14"/>
      <c r="F51" s="15"/>
      <c r="G51" s="14"/>
      <c r="H51" s="65"/>
      <c r="I51" s="16">
        <f t="shared" si="14"/>
        <v>1.5949999999999998</v>
      </c>
      <c r="J51" s="14"/>
      <c r="K51" s="14"/>
      <c r="L51" s="14"/>
      <c r="M51" s="14"/>
      <c r="N51" s="14"/>
      <c r="O51" s="17">
        <f t="shared" si="8"/>
        <v>1.5949999999999998</v>
      </c>
    </row>
    <row r="52" spans="1:15" s="4" customFormat="1" ht="18" customHeight="1" collapsed="1" thickBot="1" x14ac:dyDescent="0.25">
      <c r="A52" s="20" t="s">
        <v>62</v>
      </c>
      <c r="B52" s="21">
        <f t="shared" ref="B52:N52" si="15">SUM(B46:B51)</f>
        <v>0</v>
      </c>
      <c r="C52" s="22">
        <f t="shared" si="15"/>
        <v>0</v>
      </c>
      <c r="D52" s="22">
        <f t="shared" si="15"/>
        <v>12.258999999999997</v>
      </c>
      <c r="E52" s="22">
        <f t="shared" si="15"/>
        <v>0</v>
      </c>
      <c r="F52" s="23">
        <f t="shared" si="15"/>
        <v>0</v>
      </c>
      <c r="G52" s="22">
        <f t="shared" si="15"/>
        <v>16.026</v>
      </c>
      <c r="H52" s="22">
        <f t="shared" si="15"/>
        <v>0</v>
      </c>
      <c r="I52" s="24">
        <f t="shared" si="15"/>
        <v>28.285</v>
      </c>
      <c r="J52" s="23">
        <f t="shared" si="15"/>
        <v>0</v>
      </c>
      <c r="K52" s="23">
        <f t="shared" si="15"/>
        <v>0</v>
      </c>
      <c r="L52" s="23">
        <f t="shared" si="15"/>
        <v>0</v>
      </c>
      <c r="M52" s="23">
        <f t="shared" si="15"/>
        <v>0</v>
      </c>
      <c r="N52" s="23">
        <f t="shared" si="15"/>
        <v>0</v>
      </c>
      <c r="O52" s="25">
        <f t="shared" si="8"/>
        <v>28.285</v>
      </c>
    </row>
    <row r="53" spans="1:15" s="4" customFormat="1" ht="12.75" customHeight="1" x14ac:dyDescent="0.2">
      <c r="A53" s="12" t="s">
        <v>63</v>
      </c>
      <c r="B53" s="39"/>
      <c r="C53" s="40"/>
      <c r="D53" s="40"/>
      <c r="E53" s="14"/>
      <c r="F53" s="72"/>
      <c r="G53" s="14"/>
      <c r="H53" s="65"/>
      <c r="I53" s="16">
        <f t="shared" ref="I53:I60" si="16">SUM(B53:H53)</f>
        <v>0</v>
      </c>
      <c r="J53" s="14"/>
      <c r="K53" s="14">
        <v>83.8</v>
      </c>
      <c r="L53" s="19"/>
      <c r="M53" s="14"/>
      <c r="N53" s="14"/>
      <c r="O53" s="73">
        <f t="shared" si="8"/>
        <v>83.8</v>
      </c>
    </row>
    <row r="54" spans="1:15" s="4" customFormat="1" ht="12.75" customHeight="1" x14ac:dyDescent="0.2">
      <c r="A54" s="12" t="s">
        <v>64</v>
      </c>
      <c r="B54" s="39"/>
      <c r="C54" s="40"/>
      <c r="D54" s="40"/>
      <c r="E54" s="14"/>
      <c r="F54" s="72"/>
      <c r="G54" s="14"/>
      <c r="H54" s="65"/>
      <c r="I54" s="16">
        <f t="shared" si="16"/>
        <v>0</v>
      </c>
      <c r="J54" s="14"/>
      <c r="K54" s="14">
        <v>211</v>
      </c>
      <c r="L54" s="19"/>
      <c r="M54" s="14"/>
      <c r="N54" s="14"/>
      <c r="O54" s="73">
        <f t="shared" si="8"/>
        <v>211</v>
      </c>
    </row>
    <row r="55" spans="1:15" s="4" customFormat="1" ht="12.75" customHeight="1" x14ac:dyDescent="0.2">
      <c r="A55" s="12" t="s">
        <v>65</v>
      </c>
      <c r="B55" s="39"/>
      <c r="C55" s="40"/>
      <c r="D55" s="40"/>
      <c r="E55" s="14"/>
      <c r="F55" s="72"/>
      <c r="G55" s="14"/>
      <c r="H55" s="65"/>
      <c r="I55" s="16">
        <f t="shared" si="16"/>
        <v>0</v>
      </c>
      <c r="J55" s="14"/>
      <c r="K55" s="14">
        <v>280.8</v>
      </c>
      <c r="L55" s="19"/>
      <c r="M55" s="14"/>
      <c r="N55" s="14"/>
      <c r="O55" s="73">
        <f t="shared" si="8"/>
        <v>280.8</v>
      </c>
    </row>
    <row r="56" spans="1:15" s="4" customFormat="1" ht="12.75" customHeight="1" x14ac:dyDescent="0.2">
      <c r="A56" s="12" t="s">
        <v>66</v>
      </c>
      <c r="B56" s="39"/>
      <c r="C56" s="40"/>
      <c r="D56" s="40"/>
      <c r="E56" s="14"/>
      <c r="F56" s="72"/>
      <c r="G56" s="14"/>
      <c r="H56" s="65"/>
      <c r="I56" s="16">
        <f t="shared" si="16"/>
        <v>0</v>
      </c>
      <c r="J56" s="14"/>
      <c r="K56" s="14">
        <v>244.72300000000001</v>
      </c>
      <c r="L56" s="19"/>
      <c r="M56" s="14"/>
      <c r="N56" s="14"/>
      <c r="O56" s="73">
        <f t="shared" si="8"/>
        <v>244.72300000000001</v>
      </c>
    </row>
    <row r="57" spans="1:15" s="4" customFormat="1" ht="12.75" customHeight="1" x14ac:dyDescent="0.2">
      <c r="A57" s="12" t="s">
        <v>67</v>
      </c>
      <c r="B57" s="39"/>
      <c r="C57" s="40"/>
      <c r="D57" s="40"/>
      <c r="E57" s="14"/>
      <c r="F57" s="72"/>
      <c r="G57" s="14"/>
      <c r="H57" s="65"/>
      <c r="I57" s="16">
        <f t="shared" si="16"/>
        <v>0</v>
      </c>
      <c r="J57" s="14"/>
      <c r="K57" s="14">
        <v>23.7</v>
      </c>
      <c r="L57" s="19"/>
      <c r="M57" s="14"/>
      <c r="N57" s="14"/>
      <c r="O57" s="73">
        <f t="shared" si="8"/>
        <v>23.7</v>
      </c>
    </row>
    <row r="58" spans="1:15" s="4" customFormat="1" ht="12.75" customHeight="1" x14ac:dyDescent="0.2">
      <c r="A58" s="12" t="s">
        <v>68</v>
      </c>
      <c r="B58" s="39"/>
      <c r="C58" s="40"/>
      <c r="D58" s="40"/>
      <c r="E58" s="14"/>
      <c r="F58" s="72"/>
      <c r="G58" s="14"/>
      <c r="H58" s="65"/>
      <c r="I58" s="16">
        <f t="shared" si="16"/>
        <v>0</v>
      </c>
      <c r="J58" s="14"/>
      <c r="K58" s="14">
        <v>39.200000000000003</v>
      </c>
      <c r="L58" s="19"/>
      <c r="M58" s="14"/>
      <c r="N58" s="14"/>
      <c r="O58" s="73">
        <f t="shared" si="8"/>
        <v>39.200000000000003</v>
      </c>
    </row>
    <row r="59" spans="1:15" s="4" customFormat="1" ht="12.75" customHeight="1" thickBot="1" x14ac:dyDescent="0.25">
      <c r="A59" s="12" t="s">
        <v>69</v>
      </c>
      <c r="B59" s="39"/>
      <c r="C59" s="40"/>
      <c r="D59" s="40"/>
      <c r="E59" s="14"/>
      <c r="F59" s="72"/>
      <c r="G59" s="14"/>
      <c r="H59" s="65"/>
      <c r="I59" s="16">
        <f t="shared" si="16"/>
        <v>0</v>
      </c>
      <c r="J59" s="14"/>
      <c r="K59" s="14">
        <v>93.287999999999997</v>
      </c>
      <c r="L59" s="19"/>
      <c r="M59" s="14"/>
      <c r="N59" s="14"/>
      <c r="O59" s="73">
        <f t="shared" si="8"/>
        <v>93.287999999999997</v>
      </c>
    </row>
    <row r="60" spans="1:15" s="4" customFormat="1" ht="12.75" hidden="1" customHeight="1" thickBot="1" x14ac:dyDescent="0.25">
      <c r="A60" s="12" t="s">
        <v>70</v>
      </c>
      <c r="B60" s="39"/>
      <c r="C60" s="40"/>
      <c r="D60" s="40"/>
      <c r="E60" s="40"/>
      <c r="F60" s="42"/>
      <c r="G60" s="40"/>
      <c r="H60" s="65"/>
      <c r="I60" s="16">
        <f t="shared" si="16"/>
        <v>0</v>
      </c>
      <c r="J60" s="14"/>
      <c r="K60" s="14">
        <v>0</v>
      </c>
      <c r="L60" s="14"/>
      <c r="M60" s="14"/>
      <c r="N60" s="14"/>
      <c r="O60" s="17">
        <f t="shared" si="8"/>
        <v>0</v>
      </c>
    </row>
    <row r="61" spans="1:15" s="4" customFormat="1" ht="18" customHeight="1" collapsed="1" thickBot="1" x14ac:dyDescent="0.25">
      <c r="A61" s="20" t="s">
        <v>71</v>
      </c>
      <c r="B61" s="21">
        <f t="shared" ref="B61:N61" si="17">SUM(B53:B60)</f>
        <v>0</v>
      </c>
      <c r="C61" s="22">
        <f t="shared" si="17"/>
        <v>0</v>
      </c>
      <c r="D61" s="22">
        <f t="shared" si="17"/>
        <v>0</v>
      </c>
      <c r="E61" s="22">
        <f t="shared" si="17"/>
        <v>0</v>
      </c>
      <c r="F61" s="43">
        <f t="shared" si="17"/>
        <v>0</v>
      </c>
      <c r="G61" s="22">
        <f t="shared" si="17"/>
        <v>0</v>
      </c>
      <c r="H61" s="41">
        <f t="shared" si="17"/>
        <v>0</v>
      </c>
      <c r="I61" s="24">
        <f t="shared" si="17"/>
        <v>0</v>
      </c>
      <c r="J61" s="22">
        <f t="shared" si="17"/>
        <v>0</v>
      </c>
      <c r="K61" s="22">
        <f t="shared" si="17"/>
        <v>976.51100000000019</v>
      </c>
      <c r="L61" s="22">
        <f t="shared" si="17"/>
        <v>0</v>
      </c>
      <c r="M61" s="22">
        <f t="shared" si="17"/>
        <v>0</v>
      </c>
      <c r="N61" s="22">
        <f t="shared" si="17"/>
        <v>0</v>
      </c>
      <c r="O61" s="25">
        <f t="shared" si="8"/>
        <v>976.51100000000019</v>
      </c>
    </row>
    <row r="62" spans="1:15" s="4" customFormat="1" ht="12.75" customHeight="1" x14ac:dyDescent="0.2">
      <c r="A62" s="12" t="s">
        <v>72</v>
      </c>
      <c r="B62" s="39"/>
      <c r="C62" s="40"/>
      <c r="D62" s="40"/>
      <c r="E62" s="40"/>
      <c r="F62" s="15">
        <v>9.6910000000000007</v>
      </c>
      <c r="G62" s="40"/>
      <c r="H62" s="65"/>
      <c r="I62" s="16">
        <f t="shared" ref="I62:I68" si="18">SUM(B62:H62)</f>
        <v>9.6910000000000007</v>
      </c>
      <c r="J62" s="14"/>
      <c r="K62" s="14"/>
      <c r="L62" s="14"/>
      <c r="M62" s="14"/>
      <c r="N62" s="14"/>
      <c r="O62" s="17">
        <f t="shared" si="8"/>
        <v>9.6910000000000007</v>
      </c>
    </row>
    <row r="63" spans="1:15" s="4" customFormat="1" ht="12.75" customHeight="1" x14ac:dyDescent="0.2">
      <c r="A63" s="12" t="s">
        <v>90</v>
      </c>
      <c r="B63" s="39"/>
      <c r="C63" s="40"/>
      <c r="D63" s="40"/>
      <c r="E63" s="40"/>
      <c r="F63" s="15">
        <v>32.381999999999998</v>
      </c>
      <c r="G63" s="40"/>
      <c r="H63" s="65"/>
      <c r="I63" s="16">
        <f t="shared" si="18"/>
        <v>32.381999999999998</v>
      </c>
      <c r="J63" s="14"/>
      <c r="K63" s="14"/>
      <c r="L63" s="14"/>
      <c r="M63" s="14"/>
      <c r="N63" s="14"/>
      <c r="O63" s="17">
        <f t="shared" si="8"/>
        <v>32.381999999999998</v>
      </c>
    </row>
    <row r="64" spans="1:15" s="4" customFormat="1" ht="12.75" customHeight="1" x14ac:dyDescent="0.2">
      <c r="A64" s="12" t="s">
        <v>91</v>
      </c>
      <c r="B64" s="39"/>
      <c r="C64" s="40"/>
      <c r="D64" s="40"/>
      <c r="E64" s="40"/>
      <c r="F64" s="72">
        <v>0.12089999999999999</v>
      </c>
      <c r="G64" s="40"/>
      <c r="H64" s="65"/>
      <c r="I64" s="80">
        <f t="shared" si="18"/>
        <v>0.12089999999999999</v>
      </c>
      <c r="J64" s="14"/>
      <c r="K64" s="14"/>
      <c r="L64" s="14"/>
      <c r="M64" s="14"/>
      <c r="N64" s="14"/>
      <c r="O64" s="81">
        <f t="shared" si="8"/>
        <v>0.12089999999999999</v>
      </c>
    </row>
    <row r="65" spans="1:15" s="4" customFormat="1" ht="12.75" customHeight="1" x14ac:dyDescent="0.2">
      <c r="A65" s="12" t="s">
        <v>92</v>
      </c>
      <c r="B65" s="39"/>
      <c r="C65" s="40"/>
      <c r="D65" s="40"/>
      <c r="E65" s="40"/>
      <c r="F65" s="15">
        <v>7.6639999999999997</v>
      </c>
      <c r="G65" s="40"/>
      <c r="H65" s="65"/>
      <c r="I65" s="16">
        <f t="shared" si="18"/>
        <v>7.6639999999999997</v>
      </c>
      <c r="J65" s="14"/>
      <c r="K65" s="14"/>
      <c r="L65" s="14"/>
      <c r="M65" s="14"/>
      <c r="N65" s="14"/>
      <c r="O65" s="17">
        <f t="shared" si="8"/>
        <v>7.6639999999999997</v>
      </c>
    </row>
    <row r="66" spans="1:15" s="4" customFormat="1" ht="12.75" customHeight="1" x14ac:dyDescent="0.2">
      <c r="A66" s="12" t="s">
        <v>74</v>
      </c>
      <c r="B66" s="39"/>
      <c r="C66" s="40"/>
      <c r="D66" s="40"/>
      <c r="E66" s="40"/>
      <c r="F66" s="72">
        <v>3.6829999999999998</v>
      </c>
      <c r="G66" s="40"/>
      <c r="H66" s="65"/>
      <c r="I66" s="16">
        <f t="shared" si="18"/>
        <v>3.6829999999999998</v>
      </c>
      <c r="J66" s="14"/>
      <c r="K66" s="14"/>
      <c r="L66" s="14"/>
      <c r="M66" s="14"/>
      <c r="N66" s="14"/>
      <c r="O66" s="17">
        <f t="shared" si="8"/>
        <v>3.6829999999999998</v>
      </c>
    </row>
    <row r="67" spans="1:15" s="4" customFormat="1" ht="12.75" customHeight="1" x14ac:dyDescent="0.2">
      <c r="A67" s="12" t="s">
        <v>93</v>
      </c>
      <c r="B67" s="39"/>
      <c r="C67" s="40"/>
      <c r="D67" s="40"/>
      <c r="E67" s="40"/>
      <c r="F67" s="72">
        <v>2.3029999999999999</v>
      </c>
      <c r="G67" s="40"/>
      <c r="H67" s="65"/>
      <c r="I67" s="16">
        <f t="shared" si="18"/>
        <v>2.3029999999999999</v>
      </c>
      <c r="J67" s="14"/>
      <c r="K67" s="14"/>
      <c r="L67" s="14"/>
      <c r="M67" s="14"/>
      <c r="N67" s="14"/>
      <c r="O67" s="17">
        <f t="shared" si="8"/>
        <v>2.3029999999999999</v>
      </c>
    </row>
    <row r="68" spans="1:15" s="4" customFormat="1" ht="12.75" customHeight="1" thickBot="1" x14ac:dyDescent="0.25">
      <c r="A68" s="12" t="s">
        <v>73</v>
      </c>
      <c r="B68" s="39"/>
      <c r="C68" s="40"/>
      <c r="D68" s="40"/>
      <c r="E68" s="40"/>
      <c r="F68" s="72">
        <v>0.19500000000000001</v>
      </c>
      <c r="G68" s="40"/>
      <c r="H68" s="65"/>
      <c r="I68" s="80">
        <f t="shared" si="18"/>
        <v>0.19500000000000001</v>
      </c>
      <c r="J68" s="14"/>
      <c r="K68" s="14"/>
      <c r="L68" s="14"/>
      <c r="M68" s="14"/>
      <c r="N68" s="14"/>
      <c r="O68" s="81">
        <f t="shared" si="8"/>
        <v>0.19500000000000001</v>
      </c>
    </row>
    <row r="69" spans="1:15" s="4" customFormat="1" ht="18" customHeight="1" collapsed="1" thickBot="1" x14ac:dyDescent="0.25">
      <c r="A69" s="20" t="s">
        <v>75</v>
      </c>
      <c r="B69" s="21">
        <f t="shared" ref="B69:N69" si="19">SUM(B62:B68)</f>
        <v>0</v>
      </c>
      <c r="C69" s="22">
        <f t="shared" si="19"/>
        <v>0</v>
      </c>
      <c r="D69" s="22">
        <f t="shared" si="19"/>
        <v>0</v>
      </c>
      <c r="E69" s="22">
        <f t="shared" si="19"/>
        <v>0</v>
      </c>
      <c r="F69" s="23">
        <f t="shared" si="19"/>
        <v>56.038899999999998</v>
      </c>
      <c r="G69" s="22">
        <f t="shared" si="19"/>
        <v>0</v>
      </c>
      <c r="H69" s="41">
        <f t="shared" si="19"/>
        <v>0</v>
      </c>
      <c r="I69" s="24">
        <f t="shared" si="19"/>
        <v>56.038899999999998</v>
      </c>
      <c r="J69" s="22">
        <f t="shared" si="19"/>
        <v>0</v>
      </c>
      <c r="K69" s="22">
        <f t="shared" si="19"/>
        <v>0</v>
      </c>
      <c r="L69" s="22">
        <f t="shared" si="19"/>
        <v>0</v>
      </c>
      <c r="M69" s="22">
        <f t="shared" si="19"/>
        <v>0</v>
      </c>
      <c r="N69" s="22">
        <f t="shared" si="19"/>
        <v>0</v>
      </c>
      <c r="O69" s="25">
        <f>SUM(I69:N69)</f>
        <v>56.038899999999998</v>
      </c>
    </row>
    <row r="70" spans="1:15" s="4" customFormat="1" ht="12.75" customHeight="1" x14ac:dyDescent="0.2">
      <c r="A70" s="26" t="s">
        <v>97</v>
      </c>
      <c r="B70" s="13"/>
      <c r="C70" s="14"/>
      <c r="D70" s="14"/>
      <c r="E70" s="14"/>
      <c r="F70" s="15"/>
      <c r="G70" s="14">
        <f>4+2.624+12.836</f>
        <v>19.46</v>
      </c>
      <c r="H70" s="65"/>
      <c r="I70" s="16">
        <f>SUM(B70:H70)</f>
        <v>19.46</v>
      </c>
      <c r="J70" s="14"/>
      <c r="K70" s="14"/>
      <c r="L70" s="14"/>
      <c r="M70" s="14"/>
      <c r="N70" s="14"/>
      <c r="O70" s="31">
        <f t="shared" ref="O70:O72" si="20">SUM(I70:N70)</f>
        <v>19.46</v>
      </c>
    </row>
    <row r="71" spans="1:15" s="4" customFormat="1" ht="15" x14ac:dyDescent="0.2">
      <c r="A71" s="26" t="s">
        <v>76</v>
      </c>
      <c r="B71" s="13"/>
      <c r="C71" s="14"/>
      <c r="D71" s="14"/>
      <c r="E71" s="14"/>
      <c r="F71" s="15"/>
      <c r="G71" s="14">
        <f>13.16+29.389+0.285+0.19</f>
        <v>43.023999999999994</v>
      </c>
      <c r="H71" s="65"/>
      <c r="I71" s="16">
        <f>SUM(B71:H71)</f>
        <v>43.023999999999994</v>
      </c>
      <c r="J71" s="14"/>
      <c r="K71" s="14"/>
      <c r="L71" s="14"/>
      <c r="M71" s="14"/>
      <c r="N71" s="14"/>
      <c r="O71" s="31">
        <f t="shared" si="20"/>
        <v>43.023999999999994</v>
      </c>
    </row>
    <row r="72" spans="1:15" s="4" customFormat="1" ht="15" x14ac:dyDescent="0.2">
      <c r="A72" s="26" t="s">
        <v>101</v>
      </c>
      <c r="B72" s="13"/>
      <c r="C72" s="14"/>
      <c r="D72" s="14"/>
      <c r="E72" s="14"/>
      <c r="F72" s="15"/>
      <c r="G72" s="14">
        <v>20.57</v>
      </c>
      <c r="H72" s="65"/>
      <c r="I72" s="16">
        <f>SUM(B72:H72)</f>
        <v>20.57</v>
      </c>
      <c r="J72" s="14"/>
      <c r="K72" s="14"/>
      <c r="L72" s="14"/>
      <c r="M72" s="14"/>
      <c r="N72" s="14"/>
      <c r="O72" s="31">
        <f t="shared" si="20"/>
        <v>20.57</v>
      </c>
    </row>
    <row r="73" spans="1:15" s="4" customFormat="1" ht="12.75" customHeight="1" thickBot="1" x14ac:dyDescent="0.25">
      <c r="A73" s="12" t="s">
        <v>85</v>
      </c>
      <c r="B73" s="13"/>
      <c r="C73" s="14"/>
      <c r="D73" s="14"/>
      <c r="E73" s="14"/>
      <c r="F73" s="15"/>
      <c r="G73" s="14">
        <v>97.6</v>
      </c>
      <c r="H73" s="65"/>
      <c r="I73" s="16">
        <f>SUM(B73:H73)</f>
        <v>97.6</v>
      </c>
      <c r="J73" s="14"/>
      <c r="K73" s="14"/>
      <c r="L73" s="14"/>
      <c r="M73" s="14"/>
      <c r="N73" s="14"/>
      <c r="O73" s="17">
        <f>SUM(I73:N73)</f>
        <v>97.6</v>
      </c>
    </row>
    <row r="74" spans="1:15" s="4" customFormat="1" ht="18" customHeight="1" thickBot="1" x14ac:dyDescent="0.25">
      <c r="A74" s="20" t="s">
        <v>77</v>
      </c>
      <c r="B74" s="22">
        <f t="shared" ref="B74:F74" si="21">SUM(B70:B73)</f>
        <v>0</v>
      </c>
      <c r="C74" s="22">
        <f t="shared" si="21"/>
        <v>0</v>
      </c>
      <c r="D74" s="22">
        <f t="shared" si="21"/>
        <v>0</v>
      </c>
      <c r="E74" s="22">
        <f t="shared" si="21"/>
        <v>0</v>
      </c>
      <c r="F74" s="22">
        <f t="shared" si="21"/>
        <v>0</v>
      </c>
      <c r="G74" s="22">
        <f>SUM(G70:G73)</f>
        <v>180.654</v>
      </c>
      <c r="H74" s="22">
        <f t="shared" ref="H74:N74" si="22">SUM(H70:H73)</f>
        <v>0</v>
      </c>
      <c r="I74" s="23">
        <f t="shared" si="22"/>
        <v>180.654</v>
      </c>
      <c r="J74" s="77">
        <f t="shared" si="22"/>
        <v>0</v>
      </c>
      <c r="K74" s="22">
        <f t="shared" si="22"/>
        <v>0</v>
      </c>
      <c r="L74" s="22">
        <f t="shared" si="22"/>
        <v>0</v>
      </c>
      <c r="M74" s="22">
        <f t="shared" si="22"/>
        <v>0</v>
      </c>
      <c r="N74" s="22">
        <f t="shared" si="22"/>
        <v>0</v>
      </c>
      <c r="O74" s="24">
        <f>SUM(O70:O73)</f>
        <v>180.654</v>
      </c>
    </row>
    <row r="75" spans="1:15" s="4" customFormat="1" ht="18" customHeight="1" thickBot="1" x14ac:dyDescent="0.25">
      <c r="A75" s="44" t="s">
        <v>94</v>
      </c>
      <c r="B75" s="54">
        <f t="shared" ref="B75:O75" si="23">B23+B36+B43+B45+B52+B61+B69+B74</f>
        <v>91</v>
      </c>
      <c r="C75" s="54">
        <f t="shared" si="23"/>
        <v>2072.1999999999998</v>
      </c>
      <c r="D75" s="54">
        <f t="shared" si="23"/>
        <v>12.258999999999997</v>
      </c>
      <c r="E75" s="54">
        <f t="shared" si="23"/>
        <v>0</v>
      </c>
      <c r="F75" s="54">
        <f t="shared" si="23"/>
        <v>56.038899999999998</v>
      </c>
      <c r="G75" s="45">
        <f t="shared" si="23"/>
        <v>196.68</v>
      </c>
      <c r="H75" s="54">
        <f t="shared" si="23"/>
        <v>2086</v>
      </c>
      <c r="I75" s="78">
        <f t="shared" si="23"/>
        <v>4514.1778999999988</v>
      </c>
      <c r="J75" s="79">
        <f t="shared" si="23"/>
        <v>0</v>
      </c>
      <c r="K75" s="54">
        <f t="shared" si="23"/>
        <v>976.51100000000019</v>
      </c>
      <c r="L75" s="54">
        <f t="shared" si="23"/>
        <v>0</v>
      </c>
      <c r="M75" s="54">
        <f t="shared" si="23"/>
        <v>241.7</v>
      </c>
      <c r="N75" s="54">
        <f t="shared" si="23"/>
        <v>84.462999999999994</v>
      </c>
      <c r="O75" s="74">
        <f t="shared" si="23"/>
        <v>5816.8518999999997</v>
      </c>
    </row>
    <row r="76" spans="1:15" s="4" customFormat="1" ht="12.75" customHeight="1" x14ac:dyDescent="0.2">
      <c r="A76" s="26" t="s">
        <v>78</v>
      </c>
      <c r="B76" s="27"/>
      <c r="C76" s="28"/>
      <c r="D76" s="28"/>
      <c r="E76" s="28"/>
      <c r="F76" s="29"/>
      <c r="G76" s="28">
        <v>72</v>
      </c>
      <c r="H76" s="66"/>
      <c r="I76" s="30">
        <f t="shared" ref="I76:I87" si="24">SUM(B76:H76)</f>
        <v>72</v>
      </c>
      <c r="J76" s="28"/>
      <c r="K76" s="28"/>
      <c r="L76" s="28"/>
      <c r="M76" s="28"/>
      <c r="N76" s="28"/>
      <c r="O76" s="31">
        <f t="shared" ref="O76:O87" si="25">SUM(I76:N76)</f>
        <v>72</v>
      </c>
    </row>
    <row r="77" spans="1:15" s="4" customFormat="1" ht="12.75" customHeight="1" x14ac:dyDescent="0.2">
      <c r="A77" s="26" t="s">
        <v>79</v>
      </c>
      <c r="B77" s="27"/>
      <c r="C77" s="28"/>
      <c r="D77" s="28"/>
      <c r="E77" s="28"/>
      <c r="F77" s="29"/>
      <c r="G77" s="28">
        <v>20</v>
      </c>
      <c r="H77" s="66"/>
      <c r="I77" s="30">
        <f t="shared" si="24"/>
        <v>20</v>
      </c>
      <c r="J77" s="28"/>
      <c r="K77" s="28"/>
      <c r="L77" s="28"/>
      <c r="M77" s="28"/>
      <c r="N77" s="28"/>
      <c r="O77" s="31">
        <f t="shared" si="25"/>
        <v>20</v>
      </c>
    </row>
    <row r="78" spans="1:15" s="4" customFormat="1" ht="12.75" customHeight="1" x14ac:dyDescent="0.2">
      <c r="A78" s="26" t="s">
        <v>80</v>
      </c>
      <c r="B78" s="27"/>
      <c r="C78" s="28"/>
      <c r="D78" s="28"/>
      <c r="E78" s="28"/>
      <c r="F78" s="29"/>
      <c r="G78" s="28">
        <v>25.7</v>
      </c>
      <c r="H78" s="66"/>
      <c r="I78" s="30">
        <f t="shared" si="24"/>
        <v>25.7</v>
      </c>
      <c r="J78" s="28"/>
      <c r="K78" s="28"/>
      <c r="L78" s="28"/>
      <c r="M78" s="28"/>
      <c r="N78" s="28"/>
      <c r="O78" s="31">
        <f t="shared" si="25"/>
        <v>25.7</v>
      </c>
    </row>
    <row r="79" spans="1:15" s="4" customFormat="1" ht="12.75" customHeight="1" x14ac:dyDescent="0.2">
      <c r="A79" s="26" t="s">
        <v>81</v>
      </c>
      <c r="B79" s="27"/>
      <c r="C79" s="28"/>
      <c r="D79" s="28"/>
      <c r="E79" s="28"/>
      <c r="F79" s="29"/>
      <c r="G79" s="28">
        <v>12.3</v>
      </c>
      <c r="H79" s="66"/>
      <c r="I79" s="30">
        <f t="shared" si="24"/>
        <v>12.3</v>
      </c>
      <c r="J79" s="28"/>
      <c r="K79" s="28"/>
      <c r="L79" s="28"/>
      <c r="M79" s="28"/>
      <c r="N79" s="28"/>
      <c r="O79" s="31">
        <f t="shared" si="25"/>
        <v>12.3</v>
      </c>
    </row>
    <row r="80" spans="1:15" s="4" customFormat="1" ht="12.75" customHeight="1" x14ac:dyDescent="0.2">
      <c r="A80" s="26" t="s">
        <v>82</v>
      </c>
      <c r="B80" s="13"/>
      <c r="C80" s="14"/>
      <c r="D80" s="14"/>
      <c r="E80" s="14"/>
      <c r="F80" s="15"/>
      <c r="G80" s="14">
        <v>1</v>
      </c>
      <c r="H80" s="65"/>
      <c r="I80" s="16">
        <f t="shared" si="24"/>
        <v>1</v>
      </c>
      <c r="J80" s="14"/>
      <c r="K80" s="14"/>
      <c r="L80" s="14"/>
      <c r="M80" s="14"/>
      <c r="N80" s="14"/>
      <c r="O80" s="31">
        <f t="shared" si="25"/>
        <v>1</v>
      </c>
    </row>
    <row r="81" spans="1:15" s="4" customFormat="1" ht="12.75" customHeight="1" x14ac:dyDescent="0.2">
      <c r="A81" s="26" t="s">
        <v>83</v>
      </c>
      <c r="B81" s="27"/>
      <c r="C81" s="28"/>
      <c r="D81" s="28"/>
      <c r="E81" s="28"/>
      <c r="F81" s="29"/>
      <c r="G81" s="28">
        <v>15.4</v>
      </c>
      <c r="H81" s="66"/>
      <c r="I81" s="30">
        <f t="shared" si="24"/>
        <v>15.4</v>
      </c>
      <c r="J81" s="28"/>
      <c r="K81" s="28"/>
      <c r="L81" s="28"/>
      <c r="M81" s="28"/>
      <c r="N81" s="28"/>
      <c r="O81" s="31">
        <f t="shared" si="25"/>
        <v>15.4</v>
      </c>
    </row>
    <row r="82" spans="1:15" s="4" customFormat="1" ht="12.75" customHeight="1" x14ac:dyDescent="0.2">
      <c r="A82" s="26" t="s">
        <v>84</v>
      </c>
      <c r="B82" s="27"/>
      <c r="C82" s="28"/>
      <c r="D82" s="28"/>
      <c r="E82" s="28"/>
      <c r="F82" s="29"/>
      <c r="G82" s="28">
        <v>15.4</v>
      </c>
      <c r="H82" s="66"/>
      <c r="I82" s="30">
        <f t="shared" si="24"/>
        <v>15.4</v>
      </c>
      <c r="J82" s="28"/>
      <c r="K82" s="28"/>
      <c r="L82" s="28"/>
      <c r="M82" s="28"/>
      <c r="N82" s="28"/>
      <c r="O82" s="31">
        <f t="shared" si="25"/>
        <v>15.4</v>
      </c>
    </row>
    <row r="83" spans="1:15" s="4" customFormat="1" ht="12.75" customHeight="1" x14ac:dyDescent="0.2">
      <c r="A83" s="26" t="s">
        <v>102</v>
      </c>
      <c r="B83" s="27"/>
      <c r="C83" s="28"/>
      <c r="D83" s="28"/>
      <c r="E83" s="28"/>
      <c r="F83" s="29"/>
      <c r="G83" s="28">
        <f>0.255+4.666+0.1</f>
        <v>5.0209999999999999</v>
      </c>
      <c r="H83" s="66"/>
      <c r="I83" s="30">
        <f t="shared" si="24"/>
        <v>5.0209999999999999</v>
      </c>
      <c r="J83" s="28"/>
      <c r="K83" s="28"/>
      <c r="L83" s="28"/>
      <c r="M83" s="28"/>
      <c r="N83" s="28"/>
      <c r="O83" s="31">
        <f t="shared" si="25"/>
        <v>5.0209999999999999</v>
      </c>
    </row>
    <row r="84" spans="1:15" s="4" customFormat="1" ht="12.75" customHeight="1" x14ac:dyDescent="0.2">
      <c r="A84" s="26" t="s">
        <v>96</v>
      </c>
      <c r="B84" s="27"/>
      <c r="C84" s="28"/>
      <c r="D84" s="28"/>
      <c r="E84" s="28"/>
      <c r="F84" s="29"/>
      <c r="G84" s="28">
        <v>50</v>
      </c>
      <c r="H84" s="66"/>
      <c r="I84" s="30">
        <f t="shared" si="24"/>
        <v>50</v>
      </c>
      <c r="J84" s="28"/>
      <c r="K84" s="28"/>
      <c r="L84" s="28"/>
      <c r="M84" s="28"/>
      <c r="N84" s="28"/>
      <c r="O84" s="31">
        <f t="shared" si="25"/>
        <v>50</v>
      </c>
    </row>
    <row r="85" spans="1:15" s="4" customFormat="1" ht="12.75" customHeight="1" x14ac:dyDescent="0.2">
      <c r="A85" s="12" t="s">
        <v>98</v>
      </c>
      <c r="B85" s="13"/>
      <c r="C85" s="14"/>
      <c r="D85" s="14"/>
      <c r="E85" s="14"/>
      <c r="F85" s="15"/>
      <c r="G85" s="14">
        <v>3.4710000000000001</v>
      </c>
      <c r="H85" s="65"/>
      <c r="I85" s="16">
        <f t="shared" si="24"/>
        <v>3.4710000000000001</v>
      </c>
      <c r="J85" s="14"/>
      <c r="K85" s="14"/>
      <c r="L85" s="14"/>
      <c r="M85" s="14"/>
      <c r="N85" s="14"/>
      <c r="O85" s="17">
        <f t="shared" si="25"/>
        <v>3.4710000000000001</v>
      </c>
    </row>
    <row r="86" spans="1:15" s="4" customFormat="1" ht="12.75" customHeight="1" x14ac:dyDescent="0.2">
      <c r="A86" s="12" t="s">
        <v>99</v>
      </c>
      <c r="B86" s="13"/>
      <c r="C86" s="14"/>
      <c r="D86" s="14"/>
      <c r="E86" s="14"/>
      <c r="F86" s="15"/>
      <c r="G86" s="14">
        <v>0.81699999999999995</v>
      </c>
      <c r="H86" s="65"/>
      <c r="I86" s="16">
        <f t="shared" si="24"/>
        <v>0.81699999999999995</v>
      </c>
      <c r="J86" s="14"/>
      <c r="K86" s="14"/>
      <c r="L86" s="14"/>
      <c r="M86" s="14"/>
      <c r="N86" s="14"/>
      <c r="O86" s="17">
        <f t="shared" si="25"/>
        <v>0.81699999999999995</v>
      </c>
    </row>
    <row r="87" spans="1:15" s="4" customFormat="1" ht="12.75" customHeight="1" thickBot="1" x14ac:dyDescent="0.25">
      <c r="A87" s="12" t="s">
        <v>100</v>
      </c>
      <c r="B87" s="62"/>
      <c r="C87" s="63"/>
      <c r="D87" s="63"/>
      <c r="E87" s="63"/>
      <c r="F87" s="64"/>
      <c r="G87" s="63">
        <v>7.9630000000000001</v>
      </c>
      <c r="H87" s="67"/>
      <c r="I87" s="16">
        <f t="shared" si="24"/>
        <v>7.9630000000000001</v>
      </c>
      <c r="J87" s="63"/>
      <c r="K87" s="63"/>
      <c r="L87" s="63"/>
      <c r="M87" s="63"/>
      <c r="N87" s="63"/>
      <c r="O87" s="17">
        <f t="shared" si="25"/>
        <v>7.9630000000000001</v>
      </c>
    </row>
    <row r="88" spans="1:15" s="4" customFormat="1" ht="18" customHeight="1" thickBot="1" x14ac:dyDescent="0.25">
      <c r="A88" s="20" t="s">
        <v>86</v>
      </c>
      <c r="B88" s="21">
        <f t="shared" ref="B88:F88" si="26">SUM(B76:B81)</f>
        <v>0</v>
      </c>
      <c r="C88" s="22">
        <f t="shared" si="26"/>
        <v>0</v>
      </c>
      <c r="D88" s="22">
        <f t="shared" si="26"/>
        <v>0</v>
      </c>
      <c r="E88" s="22">
        <f t="shared" si="26"/>
        <v>0</v>
      </c>
      <c r="F88" s="23">
        <f t="shared" si="26"/>
        <v>0</v>
      </c>
      <c r="G88" s="22">
        <f>SUM(G76:G87)</f>
        <v>229.072</v>
      </c>
      <c r="H88" s="22">
        <f t="shared" ref="H88:N88" si="27">SUM(H76:H81)</f>
        <v>0</v>
      </c>
      <c r="I88" s="24">
        <f t="shared" si="27"/>
        <v>146.4</v>
      </c>
      <c r="J88" s="22">
        <f t="shared" si="27"/>
        <v>0</v>
      </c>
      <c r="K88" s="22">
        <f t="shared" si="27"/>
        <v>0</v>
      </c>
      <c r="L88" s="22">
        <f t="shared" si="27"/>
        <v>0</v>
      </c>
      <c r="M88" s="22">
        <f t="shared" si="27"/>
        <v>0</v>
      </c>
      <c r="N88" s="22">
        <f t="shared" si="27"/>
        <v>0</v>
      </c>
      <c r="O88" s="25">
        <f>SUM(I88:N88)</f>
        <v>146.4</v>
      </c>
    </row>
    <row r="89" spans="1:15" s="4" customFormat="1" ht="6.75" customHeight="1" thickBot="1" x14ac:dyDescent="0.25"/>
    <row r="90" spans="1:15" s="4" customFormat="1" ht="18" customHeight="1" thickBot="1" x14ac:dyDescent="0.25">
      <c r="A90" s="44" t="s">
        <v>95</v>
      </c>
      <c r="B90" s="45">
        <f t="shared" ref="B90:N90" si="28">B23+B36+B43+B45+B52+B61+B74+B88+B69</f>
        <v>91</v>
      </c>
      <c r="C90" s="46">
        <f t="shared" si="28"/>
        <v>2072.1999999999998</v>
      </c>
      <c r="D90" s="46">
        <f t="shared" si="28"/>
        <v>12.258999999999997</v>
      </c>
      <c r="E90" s="46">
        <f t="shared" si="28"/>
        <v>0</v>
      </c>
      <c r="F90" s="47">
        <f t="shared" si="28"/>
        <v>56.038899999999998</v>
      </c>
      <c r="G90" s="46">
        <f t="shared" si="28"/>
        <v>425.75200000000001</v>
      </c>
      <c r="H90" s="69">
        <f t="shared" si="28"/>
        <v>2086</v>
      </c>
      <c r="I90" s="48">
        <f t="shared" si="28"/>
        <v>4660.5778999999984</v>
      </c>
      <c r="J90" s="46">
        <f t="shared" si="28"/>
        <v>0</v>
      </c>
      <c r="K90" s="46">
        <f t="shared" si="28"/>
        <v>976.51100000000019</v>
      </c>
      <c r="L90" s="46">
        <f t="shared" si="28"/>
        <v>0</v>
      </c>
      <c r="M90" s="46">
        <f t="shared" si="28"/>
        <v>241.7</v>
      </c>
      <c r="N90" s="47">
        <f t="shared" si="28"/>
        <v>84.462999999999994</v>
      </c>
      <c r="O90" s="49">
        <f>SUM(I90:N90)</f>
        <v>5963.2518999999984</v>
      </c>
    </row>
    <row r="91" spans="1:15" s="4" customFormat="1" ht="18" customHeight="1" thickBot="1" x14ac:dyDescent="0.25">
      <c r="A91" s="55" t="s">
        <v>87</v>
      </c>
      <c r="B91" s="56">
        <f>B90-B92</f>
        <v>54.6</v>
      </c>
      <c r="C91" s="57">
        <f>C90</f>
        <v>2072.1999999999998</v>
      </c>
      <c r="D91" s="57">
        <f>D90</f>
        <v>12.258999999999997</v>
      </c>
      <c r="E91" s="57">
        <v>0</v>
      </c>
      <c r="F91" s="71">
        <f>F90-F92</f>
        <v>35.000900000000001</v>
      </c>
      <c r="G91" s="76">
        <f>G23+G36+G52+G76+G77+G73+G85</f>
        <v>209.09699999999998</v>
      </c>
      <c r="H91" s="70">
        <f>H90-H92</f>
        <v>1251.5999999999999</v>
      </c>
      <c r="I91" s="59">
        <f>SUM(B91:H91)</f>
        <v>3634.7568999999999</v>
      </c>
      <c r="J91" s="57">
        <v>0</v>
      </c>
      <c r="K91" s="58">
        <v>0</v>
      </c>
      <c r="L91" s="58">
        <v>0</v>
      </c>
      <c r="M91" s="57">
        <f>M90</f>
        <v>241.7</v>
      </c>
      <c r="N91" s="58">
        <f>N90*0.6</f>
        <v>50.677799999999998</v>
      </c>
      <c r="O91" s="60">
        <f>SUM(I91:N91)</f>
        <v>3927.1346999999996</v>
      </c>
    </row>
    <row r="92" spans="1:15" s="4" customFormat="1" ht="18" customHeight="1" thickBot="1" x14ac:dyDescent="0.25">
      <c r="A92" s="75" t="s">
        <v>88</v>
      </c>
      <c r="B92" s="56">
        <f>B5*0.2+B6*0.4</f>
        <v>36.4</v>
      </c>
      <c r="C92" s="57">
        <v>0</v>
      </c>
      <c r="D92" s="57"/>
      <c r="E92" s="57">
        <f>E90</f>
        <v>0</v>
      </c>
      <c r="F92" s="71">
        <f>F62+F65+F66</f>
        <v>21.038</v>
      </c>
      <c r="G92" s="76">
        <f>G90-G91</f>
        <v>216.65500000000003</v>
      </c>
      <c r="H92" s="70">
        <f>H90*0.4</f>
        <v>834.40000000000009</v>
      </c>
      <c r="I92" s="59">
        <f>I90-I91</f>
        <v>1025.8209999999985</v>
      </c>
      <c r="J92" s="57">
        <v>0</v>
      </c>
      <c r="K92" s="58">
        <f>K90</f>
        <v>976.51100000000019</v>
      </c>
      <c r="L92" s="58">
        <f>L90-L91</f>
        <v>0</v>
      </c>
      <c r="M92" s="57">
        <v>0</v>
      </c>
      <c r="N92" s="58">
        <f>N90*0.4</f>
        <v>33.785199999999996</v>
      </c>
      <c r="O92" s="60">
        <f>SUM(I92:N92)</f>
        <v>2036.1171999999988</v>
      </c>
    </row>
    <row r="93" spans="1:15" x14ac:dyDescent="0.2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5" x14ac:dyDescent="0.2">
      <c r="A94" s="50"/>
      <c r="G94" s="61"/>
      <c r="H94" s="61"/>
    </row>
    <row r="95" spans="1:15" x14ac:dyDescent="0.2">
      <c r="A95" s="50"/>
    </row>
    <row r="96" spans="1:15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</sheetData>
  <mergeCells count="1">
    <mergeCell ref="B3:O3"/>
  </mergeCells>
  <conditionalFormatting sqref="B93:O93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EB6AF424087B40BFEE3F8F0E02F079" ma:contentTypeVersion="6" ma:contentTypeDescription="Opprett et nytt dokument." ma:contentTypeScope="" ma:versionID="b275b280d40b5558bf4fb188ad33a1cd">
  <xsd:schema xmlns:xsd="http://www.w3.org/2001/XMLSchema" xmlns:xs="http://www.w3.org/2001/XMLSchema" xmlns:p="http://schemas.microsoft.com/office/2006/metadata/properties" xmlns:ns2="15ba5030-a874-42f4-8805-f5c9c2c3ecba" xmlns:ns3="05ef30c5-e9f4-450b-9e5d-f65049a5e8d4" targetNamespace="http://schemas.microsoft.com/office/2006/metadata/properties" ma:root="true" ma:fieldsID="0a2b6850d1fdba7afe25bdd41bc5a118" ns2:_="" ns3:_="">
    <xsd:import namespace="15ba5030-a874-42f4-8805-f5c9c2c3ecba"/>
    <xsd:import namespace="05ef30c5-e9f4-450b-9e5d-f65049a5e8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ba5030-a874-42f4-8805-f5c9c2c3ec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f30c5-e9f4-450b-9e5d-f65049a5e8d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5ef30c5-e9f4-450b-9e5d-f65049a5e8d4">
      <UserInfo>
        <DisplayName>Øystein Olav Miland</DisplayName>
        <AccountId>20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0168028-D177-4541-8BFA-2C262D5D81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632810-0D93-4E4E-8B19-35F14A3D35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ba5030-a874-42f4-8805-f5c9c2c3ecba"/>
    <ds:schemaRef ds:uri="05ef30c5-e9f4-450b-9e5d-f65049a5e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E5E9EE-252F-415D-81CB-902F16C2CA89}">
  <ds:schemaRefs>
    <ds:schemaRef ds:uri="05ef30c5-e9f4-450b-9e5d-f65049a5e8d4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15ba5030-a874-42f4-8805-f5c9c2c3ecb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2023</vt:lpstr>
      <vt:lpstr>'2023'!Utskriftsområde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Hamre Line</dc:creator>
  <cp:keywords/>
  <dc:description/>
  <cp:lastModifiedBy>Marianne Alfsen</cp:lastModifiedBy>
  <cp:revision/>
  <dcterms:created xsi:type="dcterms:W3CDTF">2018-01-22T13:17:13Z</dcterms:created>
  <dcterms:modified xsi:type="dcterms:W3CDTF">2024-04-09T15:59:11Z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0x010100B9EB6AF424087B40BFEE3F8F0E02F079</vt:lpwstr>
  </property>
</Properties>
</file>